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PPP\Depto. PPP\2022\Informes de evaluación trimestral de Metas Físicas-Financieras 2022\T1\"/>
    </mc:Choice>
  </mc:AlternateContent>
  <bookViews>
    <workbookView xWindow="0" yWindow="0" windowWidth="20490" windowHeight="7620"/>
  </bookViews>
  <sheets>
    <sheet name="6505" sheetId="1" r:id="rId1"/>
    <sheet name="6515" sheetId="2" r:id="rId2"/>
    <sheet name="6816" sheetId="3" r:id="rId3"/>
    <sheet name="6817" sheetId="4" r:id="rId4"/>
    <sheet name="6818" sheetId="5" r:id="rId5"/>
    <sheet name="6819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6" l="1"/>
  <c r="I30" i="6"/>
  <c r="D30" i="6"/>
  <c r="F30" i="6" s="1"/>
  <c r="H30" i="6" s="1"/>
  <c r="J30" i="6" s="1"/>
  <c r="J29" i="6"/>
  <c r="I29" i="6"/>
  <c r="D29" i="6"/>
  <c r="I25" i="6"/>
  <c r="C16" i="6"/>
  <c r="C15" i="6"/>
  <c r="C14" i="6"/>
  <c r="B43" i="5" l="1"/>
  <c r="I30" i="5"/>
  <c r="F30" i="5"/>
  <c r="H30" i="5" s="1"/>
  <c r="J30" i="5" s="1"/>
  <c r="D30" i="5"/>
  <c r="J29" i="5"/>
  <c r="I29" i="5"/>
  <c r="D29" i="5"/>
  <c r="I25" i="5"/>
  <c r="C16" i="5"/>
  <c r="C15" i="5"/>
  <c r="C14" i="5"/>
  <c r="I30" i="4" l="1"/>
  <c r="F30" i="4"/>
  <c r="H30" i="4" s="1"/>
  <c r="J30" i="4" s="1"/>
  <c r="D30" i="4"/>
  <c r="J29" i="4"/>
  <c r="I29" i="4"/>
  <c r="D29" i="4"/>
  <c r="I25" i="4"/>
  <c r="C16" i="4"/>
  <c r="C15" i="4"/>
  <c r="C14" i="4"/>
  <c r="I30" i="3" l="1"/>
  <c r="F30" i="3"/>
  <c r="H30" i="3" s="1"/>
  <c r="J30" i="3" s="1"/>
  <c r="J29" i="3"/>
  <c r="I29" i="3"/>
  <c r="I25" i="3"/>
  <c r="C16" i="3"/>
  <c r="C15" i="3"/>
  <c r="C14" i="3"/>
  <c r="I30" i="2" l="1"/>
  <c r="F30" i="2"/>
  <c r="H30" i="2" s="1"/>
  <c r="J30" i="2" s="1"/>
  <c r="J29" i="2"/>
  <c r="I29" i="2"/>
  <c r="I25" i="2"/>
  <c r="C16" i="2"/>
  <c r="C15" i="2"/>
  <c r="C14" i="2"/>
  <c r="F30" i="1" l="1"/>
  <c r="H30" i="1" s="1"/>
  <c r="J30" i="1" l="1"/>
  <c r="I30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<sst xmlns="http://schemas.openxmlformats.org/spreadsheetml/2006/main" count="439" uniqueCount="109">
  <si>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</si>
  <si>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</si>
  <si>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</si>
  <si>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</si>
  <si>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</si>
  <si>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</si>
  <si>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</si>
  <si>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</si>
  <si>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</si>
  <si>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</si>
  <si>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</si>
  <si>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</si>
  <si>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</si>
  <si>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</si>
  <si>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</si>
  <si>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</si>
  <si>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</si>
  <si>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</si>
  <si>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</si>
  <si>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</si>
  <si>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</si>
  <si>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</si>
  <si>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</si>
  <si>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</si>
  <si>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</si>
  <si>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</si>
  <si>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</si>
  <si>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</si>
  <si>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</si>
  <si>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</si>
  <si>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</si>
  <si>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</si>
  <si>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</si>
  <si>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</si>
  <si>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</si>
  <si>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</si>
  <si>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</si>
  <si>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</si>
  <si>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</si>
  <si>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</si>
  <si>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</si>
  <si>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</si>
  <si>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</si>
  <si>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</si>
  <si>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</si>
  <si>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</si>
  <si>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</si>
  <si>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</si>
  <si>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</si>
  <si>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</si>
  <si>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</si>
  <si>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</si>
  <si>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</si>
  <si>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</si>
  <si>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</si>
  <si>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</si>
  <si>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</si>
  <si>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</si>
  <si>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</si>
  <si>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</si>
  <si>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</si>
  <si>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</si>
  <si>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</si>
  <si>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</si>
  <si>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</si>
  <si>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</si>
  <si>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</si>
  <si>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6505-Personas fisicas y juridicas reciben de otorgamientos de concesiones de exploración y explotación Minera.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</si>
  <si>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</si>
  <si>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</si>
  <si>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Se otorgaron un total de 8 Resoluciones de exploración minera, correspondiente al trimestre enero - marzo 2022.</t>
  </si>
  <si>
    <t xml:space="preserve">La desviación se debió a que la Dirección Jurídica durante el primer trimestre del 2022 completó el proceso de los expedientes correspondientes a las solicitudes del 2021. 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</si>
  <si>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</si>
  <si>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</si>
  <si>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</si>
  <si>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</si>
  <si>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</si>
  <si>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</si>
  <si>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>6816.- Personas Fisicas y juridicas reciben fiscalizaciones de concesiones de exploraciones y explotaciones mineras.</t>
  </si>
  <si>
    <t xml:space="preserve">Cantidad de fiscalizaciones a concesiones de exploración y  explotación minera y/o plantas de beneficio realizadas. </t>
  </si>
  <si>
    <t xml:space="preserve">Con la aprobación del Plan de Fiscalización, y las coordinaciones correspondientes para los trabajos de campo según la programación definida, el Viceministerio de Minas juntamente con la Dirección General de Minería, durante el período 
enero-marzo 2022, realizó 36 fiscalizaciones mineras aplicando el Protocolo diseñado para la finalidad.
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</si>
  <si>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</si>
  <si>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</si>
  <si>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</si>
  <si>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</si>
  <si>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</si>
  <si>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Informes de visitas.</t>
  </si>
  <si>
    <t>6817.- Empresas públicas y privadas reciben fiscalizaciones de las infraestructuras energéticas.</t>
  </si>
  <si>
    <t>Se realizaran las fiscalizaciones a las infraestructuras  para validar el cumplimiento de las mismas.</t>
  </si>
  <si>
    <t xml:space="preserve">Esta actividad consiste en inspecionar las ejecutorias de los planes de mantenimiento realizados a las infraestruturas energéticas. Para el trimestre enero - marzo 2022 se realizaron 10 visitas a infraestructuras energéticas, según lo programado. 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</si>
  <si>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</si>
  <si>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</si>
  <si>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</si>
  <si>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>6818.-Comunidades rurales y urbanas reciben acciones para el desearrollo energetico.</t>
  </si>
  <si>
    <t xml:space="preserve">Cantidad de comunidades electrificadas. </t>
  </si>
  <si>
    <t>6818.- Comunidades rurales y urbanas reciben acciones para el desarrollo energetico.</t>
  </si>
  <si>
    <t xml:space="preserve">Electrificar a comunidades rurales y urbanas sin acceso a electricidad. </t>
  </si>
  <si>
    <t xml:space="preserve">Durante el trimestre enero - marzo 2022 se electrificaron 8 comunidades en el territorio nacional.  </t>
  </si>
  <si>
    <t xml:space="preserve">Barrick Gold fue competente de electrificar las comunidades restantes. </t>
  </si>
  <si>
    <t>Regulacion y desarrollo energetico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</si>
  <si>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</si>
  <si>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</si>
  <si>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</si>
  <si>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</si>
  <si>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>6819.-Personas fisicas y juridicas reciben formacion para el uso, desarrollo y ahorro de la energia.</t>
  </si>
  <si>
    <t xml:space="preserve">Durante el trimestre enero - marzo 2022,  se logró impactar a 736 personas de los centros educativos que participaron. </t>
  </si>
  <si>
    <t>6515-. Adquisición de nuevos datos de líneas sísmicas 2D de alta definición (5,000 kms.) en cuencas costa afuera en el sur y el norte del país.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</si>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</sst>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Fill="1" applyBorder="1" applyAlignment="1" applyProtection="1">
      <alignment vertical="top" wrapText="1"/>
      <protection locked="0"/>
    </xf>
    <xf numFmtId="0" fontId="17" fillId="0" borderId="28" xfId="0" applyFont="1" applyFill="1" applyBorder="1" applyAlignment="1" applyProtection="1">
      <alignment vertical="top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89" dataDxfId="87" headerRowBorderDxfId="88" tableBorderDxfId="86" totalsRowBorderDxfId="85">
  <tableColumns count="10">
    <tableColumn id="1" name="Producto" dataDxfId="84"/>
    <tableColumn id="2" name="Indicador" dataDxfId="83"/>
    <tableColumn id="3" name="Física_x000a_(A)" dataDxfId="82"/>
    <tableColumn id="4" name="Financiera_x000a_(B)" dataDxfId="81"/>
    <tableColumn id="9" name="Física_x000a_(C)" dataDxfId="80"/>
    <tableColumn id="10" name="Financiera_x000a_(D)" dataDxfId="79">
      <calculatedColumnFormula>Tabla1[[#This Row],[Financiera
(B)]]/4</calculatedColumnFormula>
    </tableColumn>
    <tableColumn id="5" name="Física _x000a_(E)" dataDxfId="78"/>
    <tableColumn id="6" name="Financiera _x000a_ (F)" dataDxfId="77">
      <calculatedColumnFormula>Tabla1[[#This Row],[Financiera
(D)]]</calculatedColumnFormula>
    </tableColumn>
    <tableColumn id="7" name="Física _x000a_(%)_x000a_ G=E/C" dataDxfId="76" dataCellStyle="Porcentaje">
      <calculatedColumnFormula>IF(G29&gt;0,G29/C29,0)</calculatedColumnFormula>
    </tableColumn>
    <tableColumn id="8" name="Financiero _x000a_(%) _x000a_H=F/D" dataDxfId="7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8:J30" totalsRowShown="0" headerRowDxfId="74" dataDxfId="72" headerRowBorderDxfId="73" tableBorderDxfId="71" totalsRowBorderDxfId="70">
  <tableColumns count="10">
    <tableColumn id="1" name="Producto" dataDxfId="69"/>
    <tableColumn id="2" name="Indicador" dataDxfId="68"/>
    <tableColumn id="3" name="Física_x000a_(A)" dataDxfId="67"/>
    <tableColumn id="4" name="Financiera_x000a_(B)" dataDxfId="66"/>
    <tableColumn id="9" name="Física_x000a_(C)" dataDxfId="65"/>
    <tableColumn id="10" name="Financiera_x000a_(D)" dataDxfId="64">
      <calculatedColumnFormula>Tabla13[[#This Row],[Financiera
(B)]]/4</calculatedColumnFormula>
    </tableColumn>
    <tableColumn id="5" name="Física _x000a_(E)" dataDxfId="63"/>
    <tableColumn id="6" name="Financiera _x000a_ (F)" dataDxfId="62">
      <calculatedColumnFormula>Tabla13[[#This Row],[Financiera
(D)]]</calculatedColumnFormula>
    </tableColumn>
    <tableColumn id="7" name="Física _x000a_(%)_x000a_ G=E/C" dataDxfId="61" dataCellStyle="Porcentaje">
      <calculatedColumnFormula>IF(G29&gt;0,G29/C29,0)</calculatedColumnFormula>
    </tableColumn>
    <tableColumn id="8" name="Financiero _x000a_(%) _x000a_H=F/D" dataDxfId="60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28:J30" totalsRowShown="0" headerRowDxfId="59" dataDxfId="57" headerRowBorderDxfId="58" tableBorderDxfId="56" totalsRowBorderDxfId="55">
  <tableColumns count="10">
    <tableColumn id="1" name="Producto" dataDxfId="54"/>
    <tableColumn id="2" name="Indicador" dataDxfId="53"/>
    <tableColumn id="3" name="Física_x000a_(A)" dataDxfId="52"/>
    <tableColumn id="4" name="Financiera_x000a_(B)" dataDxfId="51"/>
    <tableColumn id="9" name="Física_x000a_(C)" dataDxfId="50"/>
    <tableColumn id="10" name="Financiera_x000a_(D)" dataDxfId="49">
      <calculatedColumnFormula>Tabla14[[#This Row],[Financiera
(B)]]/4</calculatedColumnFormula>
    </tableColumn>
    <tableColumn id="5" name="Física _x000a_(E)" dataDxfId="48"/>
    <tableColumn id="6" name="Financiera _x000a_ (F)" dataDxfId="47">
      <calculatedColumnFormula>Tabla14[[#This Row],[Financiera
(D)]]</calculatedColumnFormula>
    </tableColumn>
    <tableColumn id="7" name="Física _x000a_(%)_x000a_ G=E/C" dataDxfId="46" dataCellStyle="Porcentaje">
      <calculatedColumnFormula>IF(G29&gt;0,G29/C29,0)</calculatedColumnFormula>
    </tableColumn>
    <tableColumn id="8" name="Financiero _x000a_(%) _x000a_H=F/D" dataDxfId="4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5" displayName="Tabla15" ref="A28:J30" totalsRowShown="0" headerRowDxfId="44" dataDxfId="42" headerRowBorderDxfId="43" tableBorderDxfId="41" totalsRowBorderDxfId="40">
  <tableColumns count="10">
    <tableColumn id="1" name="Producto" dataDxfId="39"/>
    <tableColumn id="2" name="Indicador" dataDxfId="38"/>
    <tableColumn id="3" name="Física_x000a_(A)" dataDxfId="37"/>
    <tableColumn id="4" name="Financiera_x000a_(B)" dataDxfId="36">
      <calculatedColumnFormula>+C25</calculatedColumnFormula>
    </tableColumn>
    <tableColumn id="9" name="Física_x000a_(C)" dataDxfId="35"/>
    <tableColumn id="10" name="Financiera_x000a_(D)" dataDxfId="34">
      <calculatedColumnFormula>Tabla15[[#This Row],[Financiera
(B)]]/4</calculatedColumnFormula>
    </tableColumn>
    <tableColumn id="5" name="Física _x000a_(E)" dataDxfId="33"/>
    <tableColumn id="6" name="Financiera _x000a_ (F)" dataDxfId="32">
      <calculatedColumnFormula>Tabla15[[#This Row],[Financiera
(D)]]</calculatedColumnFormula>
    </tableColumn>
    <tableColumn id="7" name="Física _x000a_(%)_x000a_ G=E/C" dataDxfId="31" dataCellStyle="Porcentaje">
      <calculatedColumnFormula>IF(G29&gt;0,G29/C29,0)</calculatedColumnFormula>
    </tableColumn>
    <tableColumn id="8" name="Financiero _x000a_(%) _x000a_H=F/D" dataDxfId="30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5" name="Tabla16" displayName="Tabla16" ref="A28:J30" totalsRowShown="0" headerRowDxfId="29" dataDxfId="27" headerRowBorderDxfId="28" tableBorderDxfId="26" totalsRowBorderDxfId="25">
  <tableColumns count="10">
    <tableColumn id="1" name="Producto" dataDxfId="24"/>
    <tableColumn id="2" name="Indicador" dataDxfId="23"/>
    <tableColumn id="3" name="Física_x000a_(A)" dataDxfId="22"/>
    <tableColumn id="4" name="Financiera_x000a_(B)" dataDxfId="21">
      <calculatedColumnFormula>+C25</calculatedColumnFormula>
    </tableColumn>
    <tableColumn id="9" name="Física_x000a_(C)" dataDxfId="20"/>
    <tableColumn id="10" name="Financiera_x000a_(D)" dataDxfId="19">
      <calculatedColumnFormula>Tabla16[[#This Row],[Financiera
(B)]]/4</calculatedColumnFormula>
    </tableColumn>
    <tableColumn id="5" name="Física _x000a_(E)" dataDxfId="18"/>
    <tableColumn id="6" name="Financiera _x000a_ (F)" dataDxfId="17">
      <calculatedColumnFormula>Tabla16[[#This Row],[Financiera
(D)]]</calculatedColumnFormula>
    </tableColumn>
    <tableColumn id="7" name="Física _x000a_(%)_x000a_ G=E/C" dataDxfId="16" dataCellStyle="Porcentaje">
      <calculatedColumnFormula>IF(G29&gt;0,G29/C29,0)</calculatedColumnFormula>
    </tableColumn>
    <tableColumn id="8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6" name="Tabla17" displayName="Tabla17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>
      <calculatedColumnFormula>+C25</calculatedColumnFormula>
    </tableColumn>
    <tableColumn id="9" name="Física_x000a_(C)" dataDxfId="5"/>
    <tableColumn id="10" name="Financiera_x000a_(D)" dataDxfId="4">
      <calculatedColumnFormula>Tabla17[[#This Row],[Financiera
(B)]]/4</calculatedColumnFormula>
    </tableColumn>
    <tableColumn id="5" name="Física _x000a_(E)" dataDxfId="3"/>
    <tableColumn id="6" name="Financiera _x000a_ (F)" dataDxfId="2">
      <calculatedColumnFormula>Tabla17[[#This Row],[Financiera
(D)]]</calculatedColumnFormula>
    </tableColumn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A13" sqref="A13:J1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91" t="s">
        <v>53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7" t="s">
        <v>36</v>
      </c>
      <c r="B9" s="91" t="s">
        <v>54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7" t="s">
        <v>37</v>
      </c>
      <c r="B10" s="91" t="s">
        <v>55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44.25" customHeight="1" x14ac:dyDescent="0.25">
      <c r="A11" s="4" t="s">
        <v>8</v>
      </c>
      <c r="B11" s="54" t="s">
        <v>57</v>
      </c>
      <c r="C11" s="94"/>
      <c r="D11" s="94"/>
      <c r="E11" s="94"/>
      <c r="F11" s="94"/>
      <c r="G11" s="94"/>
      <c r="H11" s="94"/>
      <c r="I11" s="94"/>
      <c r="J11" s="95"/>
    </row>
    <row r="12" spans="1:11" ht="49.5" customHeight="1" x14ac:dyDescent="0.25">
      <c r="A12" s="4" t="s">
        <v>9</v>
      </c>
      <c r="B12" s="54" t="s">
        <v>56</v>
      </c>
      <c r="C12" s="94"/>
      <c r="D12" s="94"/>
      <c r="E12" s="94"/>
      <c r="F12" s="94"/>
      <c r="G12" s="94"/>
      <c r="H12" s="94"/>
      <c r="I12" s="94"/>
      <c r="J12" s="95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8">
        <v>3</v>
      </c>
      <c r="C14" s="36" t="str">
        <f>IFERROR(VLOOKUP(B14,'[1]Validacion datos'!A2:B5,2,FALSE),"")</f>
        <v>DESARROLLO PRODUCTIVO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4" t="s">
        <v>12</v>
      </c>
      <c r="B15" s="7">
        <v>3.5</v>
      </c>
      <c r="C15" s="36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4" t="s">
        <v>13</v>
      </c>
      <c r="B16" s="8" t="s">
        <v>59</v>
      </c>
      <c r="C16" s="49" t="str">
        <f>IFERROR(VLOOKUP(B16,'[1]Validacion datos'!D8:E64,2,FALSE),"")</f>
        <v>Consolidar un entorno adecuado que incentive la inversión para el desarrollo sostenible del sector minero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50" t="s">
        <v>65</v>
      </c>
      <c r="C18" s="50"/>
      <c r="D18" s="50"/>
      <c r="E18" s="50"/>
      <c r="F18" s="50"/>
      <c r="G18" s="50"/>
      <c r="H18" s="50"/>
      <c r="I18" s="50"/>
      <c r="J18" s="51"/>
    </row>
    <row r="19" spans="1:11" ht="33" customHeight="1" x14ac:dyDescent="0.25">
      <c r="A19" s="9" t="s">
        <v>16</v>
      </c>
      <c r="B19" s="52" t="s">
        <v>66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4" t="s">
        <v>58</v>
      </c>
      <c r="C20" s="54"/>
      <c r="D20" s="54"/>
      <c r="E20" s="54"/>
      <c r="F20" s="54"/>
      <c r="G20" s="54"/>
      <c r="H20" s="54"/>
      <c r="I20" s="54"/>
      <c r="J20" s="55"/>
    </row>
    <row r="21" spans="1:11" ht="60" customHeight="1" x14ac:dyDescent="0.25">
      <c r="A21" s="9" t="s">
        <v>38</v>
      </c>
      <c r="B21" s="52" t="s">
        <v>69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64">
        <v>129439123</v>
      </c>
      <c r="B25" s="65"/>
      <c r="C25" s="71">
        <v>129439123</v>
      </c>
      <c r="D25" s="72"/>
      <c r="E25" s="73"/>
      <c r="F25" s="71"/>
      <c r="G25" s="72"/>
      <c r="H25" s="73"/>
      <c r="I25" s="66">
        <f>IF(G25&gt;0,G25/C25,0)</f>
        <v>0</v>
      </c>
      <c r="J25" s="67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4" t="s">
        <v>67</v>
      </c>
      <c r="B29" s="35" t="s">
        <v>68</v>
      </c>
      <c r="C29" s="13">
        <v>12</v>
      </c>
      <c r="D29" s="14">
        <v>12439123</v>
      </c>
      <c r="E29" s="14">
        <v>3</v>
      </c>
      <c r="F29" s="14">
        <v>32359783</v>
      </c>
      <c r="G29" s="15">
        <v>8</v>
      </c>
      <c r="H29" s="14"/>
      <c r="I29" s="16">
        <f>IF(G29&gt;0,G29/C29,0)</f>
        <v>0.66666666666666663</v>
      </c>
      <c r="J29" s="17">
        <f>IF(H29&gt;0,H29/D29,0)</f>
        <v>0</v>
      </c>
    </row>
    <row r="30" spans="1:11" x14ac:dyDescent="0.25">
      <c r="A30" s="18"/>
      <c r="B30" s="19"/>
      <c r="C30" s="20"/>
      <c r="D30" s="21"/>
      <c r="E30" s="21"/>
      <c r="F30" s="21">
        <f>Tabla1[[#This Row],[Financiera
(B)]]/4</f>
        <v>0</v>
      </c>
      <c r="G30" s="22"/>
      <c r="H30" s="21">
        <f>Tabla1[[#This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3" t="s">
        <v>30</v>
      </c>
      <c r="B33" s="52" t="s">
        <v>67</v>
      </c>
      <c r="C33" s="52"/>
      <c r="D33" s="52"/>
      <c r="E33" s="52"/>
      <c r="F33" s="52"/>
      <c r="G33" s="52"/>
      <c r="H33" s="52"/>
      <c r="I33" s="52"/>
      <c r="J33" s="53"/>
    </row>
    <row r="34" spans="1:11" ht="30" x14ac:dyDescent="0.25">
      <c r="A34" s="23" t="s">
        <v>31</v>
      </c>
      <c r="B34" s="52" t="s">
        <v>66</v>
      </c>
      <c r="C34" s="52"/>
      <c r="D34" s="52"/>
      <c r="E34" s="52"/>
      <c r="F34" s="52"/>
      <c r="G34" s="52"/>
      <c r="H34" s="52"/>
      <c r="I34" s="52"/>
      <c r="J34" s="53"/>
    </row>
    <row r="35" spans="1:11" ht="42.75" customHeight="1" x14ac:dyDescent="0.25">
      <c r="A35" s="23" t="s">
        <v>32</v>
      </c>
      <c r="B35" s="52" t="s">
        <v>70</v>
      </c>
      <c r="C35" s="52"/>
      <c r="D35" s="52"/>
      <c r="E35" s="52"/>
      <c r="F35" s="52"/>
      <c r="G35" s="52"/>
      <c r="H35" s="52"/>
      <c r="I35" s="52"/>
      <c r="J35" s="53"/>
    </row>
    <row r="36" spans="1:11" ht="30" x14ac:dyDescent="0.25">
      <c r="A36" s="23" t="s">
        <v>33</v>
      </c>
      <c r="B36" s="52" t="s">
        <v>71</v>
      </c>
      <c r="C36" s="52"/>
      <c r="D36" s="52"/>
      <c r="E36" s="52"/>
      <c r="F36" s="52"/>
      <c r="G36" s="52"/>
      <c r="H36" s="52"/>
      <c r="I36" s="52"/>
      <c r="J36" s="53"/>
    </row>
    <row r="37" spans="1:11" ht="15.75" x14ac:dyDescent="0.25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45" t="s">
        <v>41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8" t="s">
        <v>42</v>
      </c>
      <c r="B41" s="48"/>
      <c r="C41" s="48"/>
      <c r="D41" s="48"/>
      <c r="E41" s="48"/>
      <c r="F41" s="48"/>
      <c r="G41" s="48"/>
      <c r="H41" s="48"/>
      <c r="I41" s="48"/>
      <c r="J41" s="48"/>
    </row>
    <row r="43" spans="1:11" x14ac:dyDescent="0.25">
      <c r="A43" s="32" t="s">
        <v>60</v>
      </c>
      <c r="B43" s="33">
        <v>129439123</v>
      </c>
    </row>
    <row r="44" spans="1:11" x14ac:dyDescent="0.25">
      <c r="A44" s="32" t="s">
        <v>62</v>
      </c>
      <c r="B44" s="33"/>
      <c r="G44" s="37" t="s">
        <v>61</v>
      </c>
      <c r="H44" s="37"/>
      <c r="I44" s="37"/>
    </row>
    <row r="45" spans="1:11" x14ac:dyDescent="0.25">
      <c r="A45" s="32" t="s">
        <v>64</v>
      </c>
      <c r="B45" s="33"/>
      <c r="G45" s="38" t="s">
        <v>63</v>
      </c>
      <c r="H45" s="38"/>
      <c r="I45" s="38"/>
    </row>
  </sheetData>
  <sheetProtection password="C65B" sheet="1" objects="1" scenarios="1"/>
  <mergeCells count="50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</mergeCells>
  <phoneticPr fontId="23" type="noConversion"/>
  <dataValidations count="15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34:J34 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I29:J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19" sqref="B19:J19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91" t="s">
        <v>53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7" t="s">
        <v>36</v>
      </c>
      <c r="B9" s="91" t="s">
        <v>54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7" t="s">
        <v>37</v>
      </c>
      <c r="B10" s="91" t="s">
        <v>55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44.25" customHeight="1" x14ac:dyDescent="0.25">
      <c r="A11" s="4" t="s">
        <v>8</v>
      </c>
      <c r="B11" s="54" t="s">
        <v>57</v>
      </c>
      <c r="C11" s="94"/>
      <c r="D11" s="94"/>
      <c r="E11" s="94"/>
      <c r="F11" s="94"/>
      <c r="G11" s="94"/>
      <c r="H11" s="94"/>
      <c r="I11" s="94"/>
      <c r="J11" s="95"/>
    </row>
    <row r="12" spans="1:11" ht="49.5" customHeight="1" x14ac:dyDescent="0.25">
      <c r="A12" s="4" t="s">
        <v>9</v>
      </c>
      <c r="B12" s="54" t="s">
        <v>56</v>
      </c>
      <c r="C12" s="94"/>
      <c r="D12" s="94"/>
      <c r="E12" s="94"/>
      <c r="F12" s="94"/>
      <c r="G12" s="94"/>
      <c r="H12" s="94"/>
      <c r="I12" s="94"/>
      <c r="J12" s="95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8">
        <v>3</v>
      </c>
      <c r="C14" s="36" t="str">
        <f>IFERROR(VLOOKUP(B14,'[1]Validacion datos'!A2:B5,2,FALSE),"")</f>
        <v>DESARROLLO PRODUCTIVO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4" t="s">
        <v>12</v>
      </c>
      <c r="B15" s="7">
        <v>3.5</v>
      </c>
      <c r="C15" s="36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4" t="s">
        <v>13</v>
      </c>
      <c r="B16" s="8" t="s">
        <v>59</v>
      </c>
      <c r="C16" s="49" t="str">
        <f>IFERROR(VLOOKUP(B16,'[1]Validacion datos'!D8:E64,2,FALSE),"")</f>
        <v>Consolidar un entorno adecuado que incentive la inversión para el desarrollo sostenible del sector minero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54" t="s">
        <v>72</v>
      </c>
      <c r="C18" s="54"/>
      <c r="D18" s="54"/>
      <c r="E18" s="54"/>
      <c r="F18" s="54"/>
      <c r="G18" s="54"/>
      <c r="H18" s="54"/>
      <c r="I18" s="54"/>
      <c r="J18" s="55"/>
    </row>
    <row r="19" spans="1:11" ht="33" customHeight="1" x14ac:dyDescent="0.25">
      <c r="A19" s="9" t="s">
        <v>16</v>
      </c>
      <c r="B19" s="52" t="s">
        <v>73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4" t="s">
        <v>74</v>
      </c>
      <c r="C20" s="54"/>
      <c r="D20" s="54"/>
      <c r="E20" s="54"/>
      <c r="F20" s="54"/>
      <c r="G20" s="54"/>
      <c r="H20" s="54"/>
      <c r="I20" s="54"/>
      <c r="J20" s="55"/>
    </row>
    <row r="21" spans="1:11" ht="78" customHeight="1" x14ac:dyDescent="0.25">
      <c r="A21" s="9" t="s">
        <v>38</v>
      </c>
      <c r="B21" s="52" t="s">
        <v>75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64">
        <v>358510122</v>
      </c>
      <c r="B25" s="65"/>
      <c r="C25" s="71">
        <v>358510122</v>
      </c>
      <c r="D25" s="72"/>
      <c r="E25" s="73"/>
      <c r="F25" s="71"/>
      <c r="G25" s="72"/>
      <c r="H25" s="73"/>
      <c r="I25" s="66">
        <f>IF(G25&gt;0,G25/C25,0)</f>
        <v>0</v>
      </c>
      <c r="J25" s="67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" x14ac:dyDescent="0.25">
      <c r="A29" s="34" t="s">
        <v>106</v>
      </c>
      <c r="B29" s="35" t="s">
        <v>108</v>
      </c>
      <c r="C29" s="13">
        <v>1</v>
      </c>
      <c r="D29" s="14">
        <v>358510122</v>
      </c>
      <c r="E29" s="14">
        <v>0</v>
      </c>
      <c r="F29" s="14">
        <v>0</v>
      </c>
      <c r="G29" s="15">
        <v>0</v>
      </c>
      <c r="H29" s="14"/>
      <c r="I29" s="16">
        <f>IF(G29&gt;0,G29/C29,0)</f>
        <v>0</v>
      </c>
      <c r="J29" s="17">
        <f>IF(H29&gt;0,H29/D29,0)</f>
        <v>0</v>
      </c>
    </row>
    <row r="30" spans="1:11" x14ac:dyDescent="0.25">
      <c r="A30" s="18"/>
      <c r="B30" s="19"/>
      <c r="C30" s="20"/>
      <c r="D30" s="21"/>
      <c r="E30" s="21"/>
      <c r="F30" s="21">
        <f>Tabla13[[#This Row],[Financiera
(B)]]/4</f>
        <v>0</v>
      </c>
      <c r="G30" s="22"/>
      <c r="H30" s="21">
        <f>Tabla13[[#This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3" t="s">
        <v>30</v>
      </c>
      <c r="B33" s="52">
        <v>6515</v>
      </c>
      <c r="C33" s="52"/>
      <c r="D33" s="52"/>
      <c r="E33" s="52"/>
      <c r="F33" s="52"/>
      <c r="G33" s="52"/>
      <c r="H33" s="52"/>
      <c r="I33" s="52"/>
      <c r="J33" s="53"/>
    </row>
    <row r="34" spans="1:11" ht="30" x14ac:dyDescent="0.25">
      <c r="A34" s="23" t="s">
        <v>31</v>
      </c>
      <c r="B34" s="52" t="s">
        <v>107</v>
      </c>
      <c r="C34" s="52"/>
      <c r="D34" s="52"/>
      <c r="E34" s="52"/>
      <c r="F34" s="52"/>
      <c r="G34" s="52"/>
      <c r="H34" s="52"/>
      <c r="I34" s="52"/>
      <c r="J34" s="53"/>
    </row>
    <row r="35" spans="1:11" ht="42.75" customHeight="1" x14ac:dyDescent="0.25">
      <c r="A35" s="23" t="s">
        <v>32</v>
      </c>
      <c r="B35" s="52" t="s">
        <v>108</v>
      </c>
      <c r="C35" s="52"/>
      <c r="D35" s="52"/>
      <c r="E35" s="52"/>
      <c r="F35" s="52"/>
      <c r="G35" s="52"/>
      <c r="H35" s="52"/>
      <c r="I35" s="52"/>
      <c r="J35" s="53"/>
    </row>
    <row r="36" spans="1:11" ht="30" x14ac:dyDescent="0.25">
      <c r="A36" s="23" t="s">
        <v>33</v>
      </c>
      <c r="B36" s="54"/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45" t="s">
        <v>41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8" t="s">
        <v>42</v>
      </c>
      <c r="B41" s="48"/>
      <c r="C41" s="48"/>
      <c r="D41" s="48"/>
      <c r="E41" s="48"/>
      <c r="F41" s="48"/>
      <c r="G41" s="48"/>
      <c r="H41" s="48"/>
      <c r="I41" s="48"/>
      <c r="J41" s="48"/>
    </row>
    <row r="43" spans="1:11" x14ac:dyDescent="0.25">
      <c r="A43" s="32" t="s">
        <v>60</v>
      </c>
      <c r="B43" s="33">
        <v>358510122</v>
      </c>
    </row>
    <row r="44" spans="1:11" x14ac:dyDescent="0.25">
      <c r="A44" s="32" t="s">
        <v>62</v>
      </c>
      <c r="B44" s="33"/>
      <c r="G44" s="37" t="s">
        <v>61</v>
      </c>
      <c r="H44" s="37"/>
      <c r="I44" s="37"/>
    </row>
    <row r="45" spans="1:11" x14ac:dyDescent="0.25">
      <c r="A45" s="32" t="s">
        <v>64</v>
      </c>
      <c r="B45" s="33"/>
      <c r="G45" s="38" t="s">
        <v>63</v>
      </c>
      <c r="H45" s="38"/>
      <c r="I45" s="38"/>
    </row>
  </sheetData>
  <sheetProtection password="C65B" sheet="1" objects="1" scenarios="1"/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34:J34 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F30 F28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C14" sqref="C14:J14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91" t="s">
        <v>53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7" t="s">
        <v>36</v>
      </c>
      <c r="B9" s="91" t="s">
        <v>54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7" t="s">
        <v>37</v>
      </c>
      <c r="B10" s="91" t="s">
        <v>55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44.25" customHeight="1" x14ac:dyDescent="0.25">
      <c r="A11" s="4" t="s">
        <v>8</v>
      </c>
      <c r="B11" s="54" t="s">
        <v>57</v>
      </c>
      <c r="C11" s="94"/>
      <c r="D11" s="94"/>
      <c r="E11" s="94"/>
      <c r="F11" s="94"/>
      <c r="G11" s="94"/>
      <c r="H11" s="94"/>
      <c r="I11" s="94"/>
      <c r="J11" s="95"/>
    </row>
    <row r="12" spans="1:11" ht="49.5" customHeight="1" x14ac:dyDescent="0.25">
      <c r="A12" s="4" t="s">
        <v>9</v>
      </c>
      <c r="B12" s="54" t="s">
        <v>56</v>
      </c>
      <c r="C12" s="94"/>
      <c r="D12" s="94"/>
      <c r="E12" s="94"/>
      <c r="F12" s="94"/>
      <c r="G12" s="94"/>
      <c r="H12" s="94"/>
      <c r="I12" s="94"/>
      <c r="J12" s="95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8">
        <v>3</v>
      </c>
      <c r="C14" s="36" t="str">
        <f>IFERROR(VLOOKUP(B14,'[1]Validacion datos'!A2:B5,2,FALSE),"")</f>
        <v>DESARROLLO PRODUCTIVO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4" t="s">
        <v>12</v>
      </c>
      <c r="B15" s="7">
        <v>3.5</v>
      </c>
      <c r="C15" s="36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4" t="s">
        <v>13</v>
      </c>
      <c r="B16" s="8" t="s">
        <v>59</v>
      </c>
      <c r="C16" s="49" t="str">
        <f>IFERROR(VLOOKUP(B16,'[1]Validacion datos'!D8:E64,2,FALSE),"")</f>
        <v>Consolidar un entorno adecuado que incentive la inversión para el desarrollo sostenible del sector minero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54" t="s">
        <v>76</v>
      </c>
      <c r="C18" s="54"/>
      <c r="D18" s="54"/>
      <c r="E18" s="54"/>
      <c r="F18" s="54"/>
      <c r="G18" s="54"/>
      <c r="H18" s="54"/>
      <c r="I18" s="54"/>
      <c r="J18" s="55"/>
    </row>
    <row r="19" spans="1:11" ht="33" customHeight="1" x14ac:dyDescent="0.25">
      <c r="A19" s="9" t="s">
        <v>16</v>
      </c>
      <c r="B19" s="52" t="s">
        <v>77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4" t="s">
        <v>58</v>
      </c>
      <c r="C20" s="54"/>
      <c r="D20" s="54"/>
      <c r="E20" s="54"/>
      <c r="F20" s="54"/>
      <c r="G20" s="54"/>
      <c r="H20" s="54"/>
      <c r="I20" s="54"/>
      <c r="J20" s="55"/>
    </row>
    <row r="21" spans="1:11" ht="60" customHeight="1" x14ac:dyDescent="0.25">
      <c r="A21" s="9" t="s">
        <v>38</v>
      </c>
      <c r="B21" s="52" t="s">
        <v>69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64">
        <v>4622499</v>
      </c>
      <c r="B25" s="65"/>
      <c r="C25" s="71">
        <v>4622499</v>
      </c>
      <c r="D25" s="72"/>
      <c r="E25" s="73"/>
      <c r="F25" s="71"/>
      <c r="G25" s="72"/>
      <c r="H25" s="73"/>
      <c r="I25" s="66">
        <f>IF(G25&gt;0,G25/C25,0)</f>
        <v>0</v>
      </c>
      <c r="J25" s="67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4" t="s">
        <v>78</v>
      </c>
      <c r="B29" s="35" t="s">
        <v>79</v>
      </c>
      <c r="C29" s="13">
        <v>76</v>
      </c>
      <c r="D29" s="14">
        <v>4622499</v>
      </c>
      <c r="E29" s="14">
        <v>19</v>
      </c>
      <c r="F29" s="14">
        <v>1155624</v>
      </c>
      <c r="G29" s="15">
        <v>36</v>
      </c>
      <c r="H29" s="14"/>
      <c r="I29" s="16">
        <f>IF(G29&gt;0,G29/C29,0)</f>
        <v>0.47368421052631576</v>
      </c>
      <c r="J29" s="17">
        <f>IF(H29&gt;0,H29/D29,0)</f>
        <v>0</v>
      </c>
    </row>
    <row r="30" spans="1:11" x14ac:dyDescent="0.25">
      <c r="A30" s="18"/>
      <c r="B30" s="19"/>
      <c r="C30" s="20"/>
      <c r="D30" s="21"/>
      <c r="E30" s="21"/>
      <c r="F30" s="21">
        <f>Tabla14[[#This Row],[Financiera
(B)]]/4</f>
        <v>0</v>
      </c>
      <c r="G30" s="22"/>
      <c r="H30" s="21">
        <f>Tabla14[[#This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3" t="s">
        <v>30</v>
      </c>
      <c r="B33" s="52" t="s">
        <v>78</v>
      </c>
      <c r="C33" s="52"/>
      <c r="D33" s="52"/>
      <c r="E33" s="52"/>
      <c r="F33" s="52"/>
      <c r="G33" s="52"/>
      <c r="H33" s="52"/>
      <c r="I33" s="52"/>
      <c r="J33" s="53"/>
    </row>
    <row r="34" spans="1:11" ht="30" x14ac:dyDescent="0.25">
      <c r="A34" s="23" t="s">
        <v>31</v>
      </c>
      <c r="B34" s="52" t="s">
        <v>77</v>
      </c>
      <c r="C34" s="52"/>
      <c r="D34" s="52"/>
      <c r="E34" s="52"/>
      <c r="F34" s="52"/>
      <c r="G34" s="52"/>
      <c r="H34" s="52"/>
      <c r="I34" s="52"/>
      <c r="J34" s="53"/>
    </row>
    <row r="35" spans="1:11" ht="62.25" customHeight="1" x14ac:dyDescent="0.25">
      <c r="A35" s="23" t="s">
        <v>32</v>
      </c>
      <c r="B35" s="52" t="s">
        <v>80</v>
      </c>
      <c r="C35" s="52"/>
      <c r="D35" s="52"/>
      <c r="E35" s="52"/>
      <c r="F35" s="52"/>
      <c r="G35" s="52"/>
      <c r="H35" s="52"/>
      <c r="I35" s="52"/>
      <c r="J35" s="53"/>
    </row>
    <row r="36" spans="1:11" ht="30" x14ac:dyDescent="0.25">
      <c r="A36" s="23" t="s">
        <v>33</v>
      </c>
      <c r="B36" s="54"/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45" t="s">
        <v>41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8" t="s">
        <v>42</v>
      </c>
      <c r="B41" s="48"/>
      <c r="C41" s="48"/>
      <c r="D41" s="48"/>
      <c r="E41" s="48"/>
      <c r="F41" s="48"/>
      <c r="G41" s="48"/>
      <c r="H41" s="48"/>
      <c r="I41" s="48"/>
      <c r="J41" s="48"/>
    </row>
    <row r="43" spans="1:11" x14ac:dyDescent="0.25">
      <c r="A43" s="32" t="s">
        <v>60</v>
      </c>
      <c r="B43" s="33">
        <v>4622499</v>
      </c>
    </row>
    <row r="44" spans="1:11" x14ac:dyDescent="0.25">
      <c r="A44" s="32" t="s">
        <v>62</v>
      </c>
      <c r="B44" s="33"/>
      <c r="G44" s="37" t="s">
        <v>61</v>
      </c>
      <c r="H44" s="37"/>
      <c r="I44" s="37"/>
    </row>
    <row r="45" spans="1:11" x14ac:dyDescent="0.25">
      <c r="A45" s="32" t="s">
        <v>64</v>
      </c>
      <c r="B45" s="33"/>
      <c r="G45" s="38" t="s">
        <v>63</v>
      </c>
      <c r="H45" s="38"/>
      <c r="I45" s="38"/>
    </row>
  </sheetData>
  <sheetProtection password="C65B" sheet="1" objects="1" scenarios="1"/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34:J34 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F30 F28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J43" sqref="J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91" t="s">
        <v>53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7" t="s">
        <v>36</v>
      </c>
      <c r="B9" s="91" t="s">
        <v>54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7" t="s">
        <v>37</v>
      </c>
      <c r="B10" s="91" t="s">
        <v>55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44.25" customHeight="1" x14ac:dyDescent="0.25">
      <c r="A11" s="4" t="s">
        <v>8</v>
      </c>
      <c r="B11" s="54" t="s">
        <v>57</v>
      </c>
      <c r="C11" s="94"/>
      <c r="D11" s="94"/>
      <c r="E11" s="94"/>
      <c r="F11" s="94"/>
      <c r="G11" s="94"/>
      <c r="H11" s="94"/>
      <c r="I11" s="94"/>
      <c r="J11" s="95"/>
    </row>
    <row r="12" spans="1:11" ht="49.5" customHeight="1" x14ac:dyDescent="0.25">
      <c r="A12" s="4" t="s">
        <v>9</v>
      </c>
      <c r="B12" s="54" t="s">
        <v>56</v>
      </c>
      <c r="C12" s="94"/>
      <c r="D12" s="94"/>
      <c r="E12" s="94"/>
      <c r="F12" s="94"/>
      <c r="G12" s="94"/>
      <c r="H12" s="94"/>
      <c r="I12" s="94"/>
      <c r="J12" s="95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8">
        <v>3</v>
      </c>
      <c r="C14" s="36" t="str">
        <f>IFERROR(VLOOKUP(B14,'[1]Validacion datos'!A2:B5,2,FALSE),"")</f>
        <v>DESARROLLO PRODUCTIVO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4" t="s">
        <v>12</v>
      </c>
      <c r="B15" s="7">
        <v>3.5</v>
      </c>
      <c r="C15" s="36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4" t="s">
        <v>13</v>
      </c>
      <c r="B16" s="8" t="s">
        <v>59</v>
      </c>
      <c r="C16" s="49" t="str">
        <f>IFERROR(VLOOKUP(B16,'[1]Validacion datos'!D8:E64,2,FALSE),"")</f>
        <v>Consolidar un entorno adecuado que incentive la inversión para el desarrollo sostenible del sector minero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54" t="s">
        <v>81</v>
      </c>
      <c r="C18" s="54"/>
      <c r="D18" s="54"/>
      <c r="E18" s="54"/>
      <c r="F18" s="54"/>
      <c r="G18" s="54"/>
      <c r="H18" s="54"/>
      <c r="I18" s="54"/>
      <c r="J18" s="55"/>
    </row>
    <row r="19" spans="1:11" ht="33" customHeight="1" x14ac:dyDescent="0.25">
      <c r="A19" s="9" t="s">
        <v>16</v>
      </c>
      <c r="B19" s="52" t="s">
        <v>82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4" t="s">
        <v>83</v>
      </c>
      <c r="C20" s="54"/>
      <c r="D20" s="54"/>
      <c r="E20" s="54"/>
      <c r="F20" s="54"/>
      <c r="G20" s="54"/>
      <c r="H20" s="54"/>
      <c r="I20" s="54"/>
      <c r="J20" s="55"/>
    </row>
    <row r="21" spans="1:11" ht="60" customHeight="1" x14ac:dyDescent="0.25">
      <c r="A21" s="9" t="s">
        <v>38</v>
      </c>
      <c r="B21" s="52" t="s">
        <v>84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64">
        <v>38420564</v>
      </c>
      <c r="B25" s="65"/>
      <c r="C25" s="71">
        <v>38420564</v>
      </c>
      <c r="D25" s="72"/>
      <c r="E25" s="73"/>
      <c r="F25" s="71"/>
      <c r="G25" s="72"/>
      <c r="H25" s="73"/>
      <c r="I25" s="66">
        <f>IF(G25&gt;0,G25/C25,0)</f>
        <v>0</v>
      </c>
      <c r="J25" s="67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4" t="s">
        <v>85</v>
      </c>
      <c r="B29" s="35" t="s">
        <v>86</v>
      </c>
      <c r="C29" s="13">
        <v>50</v>
      </c>
      <c r="D29" s="14">
        <f t="shared" ref="D29:D30" si="0">+C25</f>
        <v>38420564</v>
      </c>
      <c r="E29" s="14">
        <v>10</v>
      </c>
      <c r="F29" s="14">
        <v>6210283</v>
      </c>
      <c r="G29" s="15">
        <v>10</v>
      </c>
      <c r="H29" s="14"/>
      <c r="I29" s="16">
        <f>IF(G29&gt;0,G29/C29,0)</f>
        <v>0.2</v>
      </c>
      <c r="J29" s="17">
        <f>IF(H29&gt;0,H29/D29,0)</f>
        <v>0</v>
      </c>
    </row>
    <row r="30" spans="1:11" x14ac:dyDescent="0.25">
      <c r="A30" s="18"/>
      <c r="B30" s="19"/>
      <c r="C30" s="20"/>
      <c r="D30" s="21">
        <f t="shared" si="0"/>
        <v>0</v>
      </c>
      <c r="E30" s="21"/>
      <c r="F30" s="21">
        <f>Tabla15[[#This Row],[Financiera
(B)]]/4</f>
        <v>0</v>
      </c>
      <c r="G30" s="22"/>
      <c r="H30" s="21">
        <f>Tabla15[[#This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3" t="s">
        <v>30</v>
      </c>
      <c r="B33" s="52" t="s">
        <v>87</v>
      </c>
      <c r="C33" s="52"/>
      <c r="D33" s="52"/>
      <c r="E33" s="52"/>
      <c r="F33" s="52"/>
      <c r="G33" s="52"/>
      <c r="H33" s="52"/>
      <c r="I33" s="52"/>
      <c r="J33" s="53"/>
    </row>
    <row r="34" spans="1:11" ht="30" x14ac:dyDescent="0.25">
      <c r="A34" s="23" t="s">
        <v>31</v>
      </c>
      <c r="B34" s="52" t="s">
        <v>88</v>
      </c>
      <c r="C34" s="52"/>
      <c r="D34" s="52"/>
      <c r="E34" s="52"/>
      <c r="F34" s="52"/>
      <c r="G34" s="52"/>
      <c r="H34" s="52"/>
      <c r="I34" s="52"/>
      <c r="J34" s="53"/>
    </row>
    <row r="35" spans="1:11" ht="42.75" customHeight="1" x14ac:dyDescent="0.25">
      <c r="A35" s="23" t="s">
        <v>32</v>
      </c>
      <c r="B35" s="52" t="s">
        <v>89</v>
      </c>
      <c r="C35" s="52"/>
      <c r="D35" s="52"/>
      <c r="E35" s="52"/>
      <c r="F35" s="52"/>
      <c r="G35" s="52"/>
      <c r="H35" s="52"/>
      <c r="I35" s="52"/>
      <c r="J35" s="53"/>
    </row>
    <row r="36" spans="1:11" ht="30" x14ac:dyDescent="0.25">
      <c r="A36" s="23" t="s">
        <v>33</v>
      </c>
      <c r="B36" s="54"/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45" t="s">
        <v>41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8" t="s">
        <v>42</v>
      </c>
      <c r="B41" s="48"/>
      <c r="C41" s="48"/>
      <c r="D41" s="48"/>
      <c r="E41" s="48"/>
      <c r="F41" s="48"/>
      <c r="G41" s="48"/>
      <c r="H41" s="48"/>
      <c r="I41" s="48"/>
      <c r="J41" s="48"/>
    </row>
    <row r="43" spans="1:11" x14ac:dyDescent="0.25">
      <c r="A43" s="32" t="s">
        <v>60</v>
      </c>
      <c r="B43" s="33">
        <v>38420564</v>
      </c>
    </row>
    <row r="44" spans="1:11" x14ac:dyDescent="0.25">
      <c r="A44" s="32" t="s">
        <v>62</v>
      </c>
      <c r="B44" s="33"/>
      <c r="G44" s="37" t="s">
        <v>61</v>
      </c>
      <c r="H44" s="37"/>
      <c r="I44" s="37"/>
    </row>
    <row r="45" spans="1:11" x14ac:dyDescent="0.25">
      <c r="A45" s="32" t="s">
        <v>64</v>
      </c>
      <c r="B45" s="33"/>
      <c r="G45" s="38" t="s">
        <v>63</v>
      </c>
      <c r="H45" s="38"/>
      <c r="I45" s="38"/>
    </row>
  </sheetData>
  <sheetProtection password="C65B" sheet="1" objects="1" scenarios="1"/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34:J34 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F30 F28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A29" sqref="A29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91" t="s">
        <v>53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7" t="s">
        <v>36</v>
      </c>
      <c r="B9" s="91" t="s">
        <v>54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7" t="s">
        <v>37</v>
      </c>
      <c r="B10" s="91" t="s">
        <v>55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44.25" customHeight="1" x14ac:dyDescent="0.25">
      <c r="A11" s="4" t="s">
        <v>8</v>
      </c>
      <c r="B11" s="54" t="s">
        <v>57</v>
      </c>
      <c r="C11" s="94"/>
      <c r="D11" s="94"/>
      <c r="E11" s="94"/>
      <c r="F11" s="94"/>
      <c r="G11" s="94"/>
      <c r="H11" s="94"/>
      <c r="I11" s="94"/>
      <c r="J11" s="95"/>
    </row>
    <row r="12" spans="1:11" ht="49.5" customHeight="1" x14ac:dyDescent="0.25">
      <c r="A12" s="4" t="s">
        <v>9</v>
      </c>
      <c r="B12" s="54" t="s">
        <v>56</v>
      </c>
      <c r="C12" s="94"/>
      <c r="D12" s="94"/>
      <c r="E12" s="94"/>
      <c r="F12" s="94"/>
      <c r="G12" s="94"/>
      <c r="H12" s="94"/>
      <c r="I12" s="94"/>
      <c r="J12" s="95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8">
        <v>3</v>
      </c>
      <c r="C14" s="36" t="str">
        <f>IFERROR(VLOOKUP(B14,'[1]Validacion datos'!A2:B5,2,FALSE),"")</f>
        <v>DESARROLLO PRODUCTIVO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4" t="s">
        <v>12</v>
      </c>
      <c r="B15" s="7">
        <v>3.5</v>
      </c>
      <c r="C15" s="36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4" t="s">
        <v>13</v>
      </c>
      <c r="B16" s="8" t="s">
        <v>59</v>
      </c>
      <c r="C16" s="49" t="str">
        <f>IFERROR(VLOOKUP(B16,'[1]Validacion datos'!D8:E64,2,FALSE),"")</f>
        <v>Consolidar un entorno adecuado que incentive la inversión para el desarrollo sostenible del sector minero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54" t="s">
        <v>90</v>
      </c>
      <c r="C18" s="54"/>
      <c r="D18" s="54"/>
      <c r="E18" s="54"/>
      <c r="F18" s="54"/>
      <c r="G18" s="54"/>
      <c r="H18" s="54"/>
      <c r="I18" s="54"/>
      <c r="J18" s="55"/>
    </row>
    <row r="19" spans="1:11" ht="33" customHeight="1" x14ac:dyDescent="0.25">
      <c r="A19" s="9" t="s">
        <v>16</v>
      </c>
      <c r="B19" s="52" t="s">
        <v>91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4" t="s">
        <v>58</v>
      </c>
      <c r="C20" s="54"/>
      <c r="D20" s="54"/>
      <c r="E20" s="54"/>
      <c r="F20" s="54"/>
      <c r="G20" s="54"/>
      <c r="H20" s="54"/>
      <c r="I20" s="54"/>
      <c r="J20" s="55"/>
    </row>
    <row r="21" spans="1:11" ht="74.25" customHeight="1" x14ac:dyDescent="0.25">
      <c r="A21" s="9" t="s">
        <v>38</v>
      </c>
      <c r="B21" s="52" t="s">
        <v>92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64">
        <v>640058936</v>
      </c>
      <c r="B25" s="65"/>
      <c r="C25" s="71">
        <v>640058936</v>
      </c>
      <c r="D25" s="72"/>
      <c r="E25" s="73"/>
      <c r="F25" s="71"/>
      <c r="G25" s="72"/>
      <c r="H25" s="73"/>
      <c r="I25" s="66">
        <f>IF(G25&gt;0,G25/C25,0)</f>
        <v>0</v>
      </c>
      <c r="J25" s="67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4" t="s">
        <v>93</v>
      </c>
      <c r="B29" s="35" t="s">
        <v>94</v>
      </c>
      <c r="C29" s="13">
        <v>30</v>
      </c>
      <c r="D29" s="14">
        <f t="shared" ref="D29:D30" si="0">+C25</f>
        <v>640058936</v>
      </c>
      <c r="E29" s="14">
        <v>12</v>
      </c>
      <c r="F29" s="14">
        <v>150514734</v>
      </c>
      <c r="G29" s="15">
        <v>8</v>
      </c>
      <c r="H29" s="14"/>
      <c r="I29" s="16">
        <f>IF(G29&gt;0,G29/C29,0)</f>
        <v>0.26666666666666666</v>
      </c>
      <c r="J29" s="17">
        <f>IF(H29&gt;0,H29/D29,0)</f>
        <v>0</v>
      </c>
    </row>
    <row r="30" spans="1:11" x14ac:dyDescent="0.25">
      <c r="A30" s="18"/>
      <c r="B30" s="19"/>
      <c r="C30" s="20"/>
      <c r="D30" s="21">
        <f t="shared" si="0"/>
        <v>0</v>
      </c>
      <c r="E30" s="21"/>
      <c r="F30" s="21">
        <f>Tabla16[[#This Row],[Financiera
(B)]]/4</f>
        <v>0</v>
      </c>
      <c r="G30" s="22"/>
      <c r="H30" s="21">
        <f>Tabla16[[#This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3" t="s">
        <v>30</v>
      </c>
      <c r="B33" s="52" t="s">
        <v>95</v>
      </c>
      <c r="C33" s="52"/>
      <c r="D33" s="52"/>
      <c r="E33" s="52"/>
      <c r="F33" s="52"/>
      <c r="G33" s="52"/>
      <c r="H33" s="52"/>
      <c r="I33" s="52"/>
      <c r="J33" s="53"/>
    </row>
    <row r="34" spans="1:11" ht="30" x14ac:dyDescent="0.25">
      <c r="A34" s="23" t="s">
        <v>31</v>
      </c>
      <c r="B34" s="52" t="s">
        <v>96</v>
      </c>
      <c r="C34" s="52"/>
      <c r="D34" s="52"/>
      <c r="E34" s="52"/>
      <c r="F34" s="52"/>
      <c r="G34" s="52"/>
      <c r="H34" s="52"/>
      <c r="I34" s="52"/>
      <c r="J34" s="53"/>
    </row>
    <row r="35" spans="1:11" ht="42.75" customHeight="1" x14ac:dyDescent="0.25">
      <c r="A35" s="23" t="s">
        <v>32</v>
      </c>
      <c r="B35" s="52" t="s">
        <v>97</v>
      </c>
      <c r="C35" s="52"/>
      <c r="D35" s="52"/>
      <c r="E35" s="52"/>
      <c r="F35" s="52"/>
      <c r="G35" s="52"/>
      <c r="H35" s="52"/>
      <c r="I35" s="52"/>
      <c r="J35" s="53"/>
    </row>
    <row r="36" spans="1:11" ht="30" x14ac:dyDescent="0.25">
      <c r="A36" s="23" t="s">
        <v>33</v>
      </c>
      <c r="B36" s="54" t="s">
        <v>98</v>
      </c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45" t="s">
        <v>41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8" t="s">
        <v>42</v>
      </c>
      <c r="B41" s="48"/>
      <c r="C41" s="48"/>
      <c r="D41" s="48"/>
      <c r="E41" s="48"/>
      <c r="F41" s="48"/>
      <c r="G41" s="48"/>
      <c r="H41" s="48"/>
      <c r="I41" s="48"/>
      <c r="J41" s="48"/>
    </row>
    <row r="43" spans="1:11" x14ac:dyDescent="0.25">
      <c r="A43" s="32" t="s">
        <v>60</v>
      </c>
      <c r="B43" s="33">
        <f>+A25</f>
        <v>640058936</v>
      </c>
    </row>
    <row r="44" spans="1:11" x14ac:dyDescent="0.25">
      <c r="A44" s="32" t="s">
        <v>62</v>
      </c>
      <c r="B44" s="33"/>
      <c r="G44" s="37" t="s">
        <v>61</v>
      </c>
      <c r="H44" s="37"/>
      <c r="I44" s="37"/>
    </row>
    <row r="45" spans="1:11" x14ac:dyDescent="0.25">
      <c r="A45" s="32" t="s">
        <v>64</v>
      </c>
      <c r="B45" s="33"/>
      <c r="G45" s="38" t="s">
        <v>63</v>
      </c>
      <c r="H45" s="38"/>
      <c r="I45" s="38"/>
    </row>
  </sheetData>
  <sheetProtection password="C65B" sheet="1" objects="1" scenarios="1"/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34:J34 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F30 F28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21" sqref="B21:J21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91" t="s">
        <v>53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7" t="s">
        <v>36</v>
      </c>
      <c r="B9" s="91" t="s">
        <v>54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7" t="s">
        <v>37</v>
      </c>
      <c r="B10" s="91" t="s">
        <v>55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44.25" customHeight="1" x14ac:dyDescent="0.25">
      <c r="A11" s="4" t="s">
        <v>8</v>
      </c>
      <c r="B11" s="54" t="s">
        <v>57</v>
      </c>
      <c r="C11" s="94"/>
      <c r="D11" s="94"/>
      <c r="E11" s="94"/>
      <c r="F11" s="94"/>
      <c r="G11" s="94"/>
      <c r="H11" s="94"/>
      <c r="I11" s="94"/>
      <c r="J11" s="95"/>
    </row>
    <row r="12" spans="1:11" ht="49.5" customHeight="1" x14ac:dyDescent="0.25">
      <c r="A12" s="4" t="s">
        <v>9</v>
      </c>
      <c r="B12" s="54" t="s">
        <v>56</v>
      </c>
      <c r="C12" s="94"/>
      <c r="D12" s="94"/>
      <c r="E12" s="94"/>
      <c r="F12" s="94"/>
      <c r="G12" s="94"/>
      <c r="H12" s="94"/>
      <c r="I12" s="94"/>
      <c r="J12" s="95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8">
        <v>3</v>
      </c>
      <c r="C14" s="36" t="str">
        <f>IFERROR(VLOOKUP(B14,'[1]Validacion datos'!A2:B5,2,FALSE),"")</f>
        <v>DESARROLLO PRODUCTIVO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4" t="s">
        <v>12</v>
      </c>
      <c r="B15" s="7">
        <v>3.5</v>
      </c>
      <c r="C15" s="36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4" t="s">
        <v>13</v>
      </c>
      <c r="B16" s="8" t="s">
        <v>59</v>
      </c>
      <c r="C16" s="49" t="str">
        <f>IFERROR(VLOOKUP(B16,'[1]Validacion datos'!D8:E64,2,FALSE),"")</f>
        <v>Consolidar un entorno adecuado que incentive la inversión para el desarrollo sostenible del sector minero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54" t="s">
        <v>99</v>
      </c>
      <c r="C18" s="54"/>
      <c r="D18" s="54"/>
      <c r="E18" s="54"/>
      <c r="F18" s="54"/>
      <c r="G18" s="54"/>
      <c r="H18" s="54"/>
      <c r="I18" s="54"/>
      <c r="J18" s="55"/>
    </row>
    <row r="19" spans="1:11" ht="55.5" customHeight="1" x14ac:dyDescent="0.25">
      <c r="A19" s="9" t="s">
        <v>16</v>
      </c>
      <c r="B19" s="52" t="s">
        <v>100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4" t="s">
        <v>58</v>
      </c>
      <c r="C20" s="54"/>
      <c r="D20" s="54"/>
      <c r="E20" s="54"/>
      <c r="F20" s="54"/>
      <c r="G20" s="54"/>
      <c r="H20" s="54"/>
      <c r="I20" s="54"/>
      <c r="J20" s="55"/>
    </row>
    <row r="21" spans="1:11" ht="60" customHeight="1" x14ac:dyDescent="0.25">
      <c r="A21" s="9" t="s">
        <v>38</v>
      </c>
      <c r="B21" s="52" t="s">
        <v>101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64">
        <v>8443194</v>
      </c>
      <c r="B25" s="65"/>
      <c r="C25" s="71">
        <v>8443194</v>
      </c>
      <c r="D25" s="72"/>
      <c r="E25" s="73"/>
      <c r="F25" s="71"/>
      <c r="G25" s="72"/>
      <c r="H25" s="73"/>
      <c r="I25" s="66">
        <f>IF(G25&gt;0,G25/C25,0)</f>
        <v>0</v>
      </c>
      <c r="J25" s="67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4" t="s">
        <v>102</v>
      </c>
      <c r="B29" s="35" t="s">
        <v>103</v>
      </c>
      <c r="C29" s="13">
        <v>41</v>
      </c>
      <c r="D29" s="14">
        <f t="shared" ref="D29:D30" si="0">+C25</f>
        <v>8443194</v>
      </c>
      <c r="E29" s="14">
        <v>10</v>
      </c>
      <c r="F29" s="14">
        <v>1110198</v>
      </c>
      <c r="G29" s="15">
        <v>9</v>
      </c>
      <c r="H29" s="14"/>
      <c r="I29" s="16">
        <f>IF(G29&gt;0,G29/C29,0)</f>
        <v>0.21951219512195122</v>
      </c>
      <c r="J29" s="17">
        <f>IF(H29&gt;0,H29/D29,0)</f>
        <v>0</v>
      </c>
    </row>
    <row r="30" spans="1:11" x14ac:dyDescent="0.25">
      <c r="A30" s="18"/>
      <c r="B30" s="19"/>
      <c r="C30" s="20"/>
      <c r="D30" s="21">
        <f t="shared" si="0"/>
        <v>0</v>
      </c>
      <c r="E30" s="21"/>
      <c r="F30" s="21">
        <f>Tabla17[[#This Row],[Financiera
(B)]]/4</f>
        <v>0</v>
      </c>
      <c r="G30" s="22"/>
      <c r="H30" s="21">
        <f>Tabla17[[#This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3" t="s">
        <v>30</v>
      </c>
      <c r="B33" s="52" t="s">
        <v>104</v>
      </c>
      <c r="C33" s="52"/>
      <c r="D33" s="52"/>
      <c r="E33" s="52"/>
      <c r="F33" s="52"/>
      <c r="G33" s="52"/>
      <c r="H33" s="52"/>
      <c r="I33" s="52"/>
      <c r="J33" s="53"/>
    </row>
    <row r="34" spans="1:11" ht="48" customHeight="1" x14ac:dyDescent="0.25">
      <c r="A34" s="23" t="s">
        <v>31</v>
      </c>
      <c r="B34" s="52" t="s">
        <v>100</v>
      </c>
      <c r="C34" s="52"/>
      <c r="D34" s="52"/>
      <c r="E34" s="52"/>
      <c r="F34" s="52"/>
      <c r="G34" s="52"/>
      <c r="H34" s="52"/>
      <c r="I34" s="52"/>
      <c r="J34" s="53"/>
    </row>
    <row r="35" spans="1:11" ht="42.75" customHeight="1" x14ac:dyDescent="0.25">
      <c r="A35" s="23" t="s">
        <v>32</v>
      </c>
      <c r="B35" s="52" t="s">
        <v>105</v>
      </c>
      <c r="C35" s="52"/>
      <c r="D35" s="52"/>
      <c r="E35" s="52"/>
      <c r="F35" s="52"/>
      <c r="G35" s="52"/>
      <c r="H35" s="52"/>
      <c r="I35" s="52"/>
      <c r="J35" s="53"/>
    </row>
    <row r="36" spans="1:11" ht="30" x14ac:dyDescent="0.25">
      <c r="A36" s="23" t="s">
        <v>33</v>
      </c>
      <c r="B36" s="54"/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45" t="s">
        <v>41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8" t="s">
        <v>42</v>
      </c>
      <c r="B41" s="48"/>
      <c r="C41" s="48"/>
      <c r="D41" s="48"/>
      <c r="E41" s="48"/>
      <c r="F41" s="48"/>
      <c r="G41" s="48"/>
      <c r="H41" s="48"/>
      <c r="I41" s="48"/>
      <c r="J41" s="48"/>
    </row>
    <row r="43" spans="1:11" x14ac:dyDescent="0.25">
      <c r="A43" s="32" t="s">
        <v>60</v>
      </c>
      <c r="B43" s="33">
        <f>+A25</f>
        <v>8443194</v>
      </c>
    </row>
    <row r="44" spans="1:11" x14ac:dyDescent="0.25">
      <c r="A44" s="32" t="s">
        <v>62</v>
      </c>
      <c r="B44" s="33"/>
      <c r="G44" s="37" t="s">
        <v>61</v>
      </c>
      <c r="H44" s="37"/>
      <c r="I44" s="37"/>
    </row>
    <row r="45" spans="1:11" x14ac:dyDescent="0.25">
      <c r="A45" s="32" t="s">
        <v>64</v>
      </c>
      <c r="B45" s="33"/>
      <c r="G45" s="38" t="s">
        <v>63</v>
      </c>
      <c r="H45" s="38"/>
      <c r="I45" s="38"/>
    </row>
  </sheetData>
  <sheetProtection password="C65B" sheet="1" objects="1" scenarios="1"/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34:J34 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F30 F28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6505</vt:lpstr>
      <vt:lpstr>6515</vt:lpstr>
      <vt:lpstr>6816</vt:lpstr>
      <vt:lpstr>6817</vt:lpstr>
      <vt:lpstr>6818</vt:lpstr>
      <vt:lpstr>6819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Miguel Torres</cp:lastModifiedBy>
  <cp:lastPrinted>2022-05-11T19:34:47Z</cp:lastPrinted>
  <dcterms:created xsi:type="dcterms:W3CDTF">2021-03-22T15:50:10Z</dcterms:created>
  <dcterms:modified xsi:type="dcterms:W3CDTF">2022-05-11T20:01:57Z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