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rosario\Desktop\"/>
    </mc:Choice>
  </mc:AlternateContent>
  <xr:revisionPtr revIDLastSave="0" documentId="13_ncr:1_{C76C174D-284E-4445-8321-FC6F55F56167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7706" sheetId="1" r:id="rId1"/>
    <sheet name="7707" sheetId="5" r:id="rId2"/>
    <sheet name="7708" sheetId="6" r:id="rId3"/>
    <sheet name="7709" sheetId="2" r:id="rId4"/>
    <sheet name="6816" sheetId="3" r:id="rId5"/>
    <sheet name="6817" sheetId="4" r:id="rId6"/>
    <sheet name="6819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9" i="4"/>
  <c r="I30" i="8" l="1"/>
  <c r="D30" i="8"/>
  <c r="F30" i="8" s="1"/>
  <c r="H30" i="8" s="1"/>
  <c r="J30" i="8" s="1"/>
  <c r="J29" i="8"/>
  <c r="I29" i="8"/>
  <c r="D29" i="8"/>
  <c r="I25" i="8"/>
  <c r="C16" i="8"/>
  <c r="C15" i="8"/>
  <c r="C14" i="8"/>
  <c r="D29" i="5" l="1"/>
  <c r="C15" i="6" l="1"/>
  <c r="J29" i="1" l="1"/>
  <c r="I29" i="6"/>
  <c r="J29" i="5" l="1"/>
  <c r="I29" i="5"/>
  <c r="J29" i="4"/>
  <c r="J29" i="6"/>
  <c r="I30" i="6"/>
  <c r="I30" i="5"/>
  <c r="I30" i="4"/>
  <c r="J29" i="3"/>
  <c r="I29" i="3"/>
  <c r="I30" i="3"/>
  <c r="J29" i="2"/>
  <c r="I29" i="2"/>
  <c r="I30" i="2"/>
  <c r="I30" i="1"/>
  <c r="D30" i="6" l="1"/>
  <c r="F30" i="6" s="1"/>
  <c r="H30" i="6" s="1"/>
  <c r="J30" i="6" s="1"/>
  <c r="I25" i="6"/>
  <c r="C16" i="6"/>
  <c r="C14" i="6"/>
  <c r="D30" i="5" l="1"/>
  <c r="F30" i="5" s="1"/>
  <c r="H30" i="5" s="1"/>
  <c r="J30" i="5" s="1"/>
  <c r="I25" i="5"/>
  <c r="C16" i="5"/>
  <c r="C15" i="5"/>
  <c r="C14" i="5"/>
  <c r="D30" i="4" l="1"/>
  <c r="F30" i="4" s="1"/>
  <c r="H30" i="4" s="1"/>
  <c r="J30" i="4" s="1"/>
  <c r="I25" i="4"/>
  <c r="C16" i="4"/>
  <c r="C15" i="4"/>
  <c r="C14" i="4"/>
  <c r="F30" i="3" l="1"/>
  <c r="H30" i="3" s="1"/>
  <c r="J30" i="3" s="1"/>
  <c r="I25" i="3"/>
  <c r="C16" i="3"/>
  <c r="C15" i="3"/>
  <c r="C14" i="3"/>
  <c r="F30" i="2" l="1"/>
  <c r="H30" i="2" s="1"/>
  <c r="J30" i="2" s="1"/>
  <c r="I25" i="2"/>
  <c r="C16" i="2"/>
  <c r="C15" i="2"/>
  <c r="C14" i="2"/>
  <c r="F30" i="1" l="1"/>
  <c r="H30" i="1" s="1"/>
  <c r="J30" i="1" s="1"/>
  <c r="I25" i="1" l="1"/>
  <c r="C16" i="1"/>
  <c r="C15" i="1"/>
  <c r="C14" i="1"/>
</calcChain>
</file>

<file path=xl/sharedStrings.xml><?xml version="1.0" encoding="utf-8"?>
<sst xmlns="http://schemas.openxmlformats.org/spreadsheetml/2006/main" count="531" uniqueCount="122">
  <si>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</si>
  <si>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</si>
  <si>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</si>
  <si>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</si>
  <si>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</si>
  <si>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</si>
  <si>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</si>
  <si>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</si>
  <si>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</si>
  <si>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</si>
  <si>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</si>
  <si>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</si>
  <si>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</si>
  <si>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</si>
  <si>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</si>
  <si>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</si>
  <si>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</si>
  <si>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</si>
  <si>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</si>
  <si>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</si>
  <si>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</si>
  <si>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</si>
  <si>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</si>
  <si>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</si>
  <si>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</si>
  <si>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</si>
  <si>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</si>
  <si>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</si>
  <si>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</si>
  <si>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</si>
  <si>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</si>
  <si>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</si>
  <si>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</si>
  <si>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</si>
  <si>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</si>
  <si>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</si>
  <si>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</si>
  <si>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</si>
  <si>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</si>
  <si>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</si>
  <si>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</si>
  <si>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</si>
  <si>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</si>
  <si>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</si>
  <si>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</si>
  <si>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</si>
  <si>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</si>
  <si>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</si>
  <si>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</si>
  <si>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</si>
  <si>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</si>
  <si>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</si>
  <si>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</si>
  <si>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</si>
  <si>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</si>
  <si>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</si>
  <si>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</si>
  <si>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</si>
  <si>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</si>
  <si>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</si>
  <si>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</si>
  <si>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</si>
  <si>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</si>
  <si>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</si>
  <si>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</si>
  <si>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</si>
  <si>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</si>
  <si>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</si>
  <si>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</si>
  <si>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</si>
  <si>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</si>
  <si>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</si>
  <si>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</si>
  <si>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</si>
  <si>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</si>
  <si>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</si>
  <si>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</si>
  <si>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</si>
  <si>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</si>
  <si>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</si>
  <si>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</si>
  <si>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</si>
  <si>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</si>
  <si>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</si>
  <si>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</si>
  <si>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</si>
  <si>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</si>
  <si>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</si>
  <si>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</si>
  <si>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</si>
  <si>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</si>
  <si>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</si>
  <si>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</si>
  <si>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</si>
  <si>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</si>
  <si>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</si>
  <si>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</si>
  <si>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</si>
  <si>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</si>
  <si>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</si>
  <si>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</si>
  <si>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</si>
  <si>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</si>
  <si>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</si>
  <si>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</si>
  <si>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>6819.-Personas fisicas y juridicas reciben formacion para el uso, desarrollo y ahorro de la energia.</t>
  </si>
  <si>
    <t>Arsenio Diloné</t>
  </si>
  <si>
    <t>Director Financiero</t>
  </si>
  <si>
    <r>
      <t xml:space="preserve">Con la aprobación del Plan de Fiscalización, y las coordinaciones correspondientes para los trabajos de campo según la programación definida, el Viceministerio de Minas , durante el período  </t>
    </r>
    <r>
      <rPr>
        <b/>
        <i/>
        <sz val="11"/>
        <color theme="1"/>
        <rFont val="Calibri"/>
        <family val="2"/>
        <scheme val="minor"/>
      </rPr>
      <t>julio - septiembre 2023</t>
    </r>
    <r>
      <rPr>
        <i/>
        <sz val="11"/>
        <color theme="1"/>
        <rFont val="Calibri"/>
        <family val="2"/>
        <scheme val="minor"/>
      </rPr>
      <t xml:space="preserve">, realizó 2 informes de fiscalizaciones mineras aplicando el Protocolo diseñado para la finalidad.
</t>
    </r>
  </si>
  <si>
    <r>
      <t xml:space="preserve">Se otorgaron un total de 5 Resoluciones de exploración minera, correspondiente al trimestre </t>
    </r>
    <r>
      <rPr>
        <b/>
        <i/>
        <sz val="11"/>
        <color theme="1"/>
        <rFont val="Calibri"/>
        <family val="2"/>
        <scheme val="minor"/>
      </rPr>
      <t>julio - septiembre 2023.</t>
    </r>
  </si>
  <si>
    <r>
      <t>Durante el trimestre</t>
    </r>
    <r>
      <rPr>
        <b/>
        <i/>
        <sz val="11"/>
        <color theme="1"/>
        <rFont val="Calibri"/>
        <family val="2"/>
        <scheme val="minor"/>
      </rPr>
      <t xml:space="preserve"> julio - septiembre 2023</t>
    </r>
    <r>
      <rPr>
        <i/>
        <sz val="11"/>
        <color theme="1"/>
        <rFont val="Calibri"/>
        <family val="2"/>
        <scheme val="minor"/>
      </rPr>
      <t>, se realizaron 8 informes de seguimiento correspondiente a 8 actividades de instalacion, rehabilitación o seguimiento y evaluiacion de los proyectos de electrificación.</t>
    </r>
  </si>
  <si>
    <r>
      <t>Esta actividad consiste en inspecionar las ejecutorias de los planes de mantenimiento realizados a las infraestruturas energéticas. Para el trimestre</t>
    </r>
    <r>
      <rPr>
        <b/>
        <i/>
        <sz val="11"/>
        <color theme="1"/>
        <rFont val="Calibri"/>
        <family val="2"/>
        <scheme val="minor"/>
      </rPr>
      <t xml:space="preserve"> julio - septiembre 2023</t>
    </r>
    <r>
      <rPr>
        <i/>
        <sz val="11"/>
        <color theme="1"/>
        <rFont val="Calibri"/>
        <family val="2"/>
        <scheme val="minor"/>
      </rPr>
      <t xml:space="preserve"> se realizaron 15 visitas a infraestructuras energéticas.</t>
    </r>
  </si>
  <si>
    <r>
      <t>Durante el trimestre</t>
    </r>
    <r>
      <rPr>
        <b/>
        <i/>
        <sz val="11"/>
        <color theme="1"/>
        <rFont val="Calibri"/>
        <family val="2"/>
        <scheme val="minor"/>
      </rPr>
      <t xml:space="preserve"> julio - septiembre 2023</t>
    </r>
    <r>
      <rPr>
        <i/>
        <sz val="11"/>
        <color theme="1"/>
        <rFont val="Calibri"/>
        <family val="2"/>
        <scheme val="minor"/>
      </rPr>
      <t>, se lograron ejecutar 5 actividades de educativas.</t>
    </r>
  </si>
  <si>
    <r>
      <t xml:space="preserve">Durante el trimestre </t>
    </r>
    <r>
      <rPr>
        <b/>
        <i/>
        <sz val="11"/>
        <color theme="1"/>
        <rFont val="Calibri"/>
        <family val="2"/>
        <scheme val="minor"/>
      </rPr>
      <t>julio - septiembre del 2023</t>
    </r>
    <r>
      <rPr>
        <i/>
        <sz val="11"/>
        <color theme="1"/>
        <rFont val="Calibri"/>
        <family val="2"/>
        <scheme val="minor"/>
      </rPr>
      <t>,  se  realizaron 5 supervisiones de instituciones que utilizan radiaciones ionizantes.</t>
    </r>
  </si>
  <si>
    <r>
      <t>En el período</t>
    </r>
    <r>
      <rPr>
        <b/>
        <i/>
        <sz val="11"/>
        <color theme="1"/>
        <rFont val="Calibri"/>
        <family val="2"/>
        <scheme val="minor"/>
      </rPr>
      <t xml:space="preserve"> julio-septiembre 2023</t>
    </r>
    <r>
      <rPr>
        <i/>
        <sz val="11"/>
        <color theme="1"/>
        <rFont val="Calibri"/>
        <family val="2"/>
        <scheme val="minor"/>
      </rPr>
      <t xml:space="preserve"> se recibio un (1) reporte de datos de líneas sísmicas 2D. </t>
    </r>
  </si>
  <si>
    <t>La desviacion financiera se produce por modificaciones presupuestarias, debido a que los insumos utilizados estan disponibles en el almacen del ministerio</t>
  </si>
  <si>
    <t>La Meta Física tuvo una variación debido a que este producto es a solicitud de terceros. La desviacion financiera se produce debido a que no se programaron los montos de remuneraciones de este producto.</t>
  </si>
  <si>
    <t>Meta Fisica cumplida al 100% en el indicador 1. El indicador de fiscalizaciones corresponde a la DGM. La desviacion financiera se produce debido a que el presupuesto asignado a ese producto fue redirigido a otra actividad en SIGEF,  para otros procesos priorizados en las actividades centrales del programa 01</t>
  </si>
  <si>
    <t>La desviacion financiera se produce debido a que los procesos vinculados a este producto, estan a nivel de adjudicacion y registro de contratos , representando una apropiacion total en preventivo y compromiso de 291 MM , que se estaran adjudicando en el cuarto trimestre.</t>
  </si>
  <si>
    <t>La desviacion financiera se produce porque los viaticos pagados al personal que realizo las fiscalizaciones no fueron asociados al producto. Y los recursos correspondintes a remuneraciones estan siendo ejecutados por el producto 01 - acciones comunes, dentro del mismo programa</t>
  </si>
  <si>
    <t>La desviacion financiera se produce porque los gastos asociados (refrigerios, combustible, audiovisuales, entre otros), se ejecutan por la actividad central del progama 01.</t>
  </si>
  <si>
    <t>La desviacion financiera se produce porque hay procesos abiertos de compras que se estaran ejecutando en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</si>
</sst>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7" fontId="1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2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0" fillId="0" borderId="0" xfId="1" applyFont="1"/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39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4" fontId="26" fillId="0" borderId="22" xfId="0" applyNumberFormat="1" applyFont="1" applyFill="1" applyBorder="1" applyProtection="1">
      <protection locked="0"/>
    </xf>
    <xf numFmtId="4" fontId="14" fillId="0" borderId="22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04" dataDxfId="102" headerRowBorderDxfId="103" tableBorderDxfId="101" totalsRowBorderDxfId="100">
  <tableColumns count="10">
    <tableColumn id="1" xr3:uid="{00000000-0010-0000-0000-000001000000}" name="Producto" dataDxfId="99"/>
    <tableColumn id="2" xr3:uid="{00000000-0010-0000-0000-000002000000}" name="Indicador" dataDxfId="98"/>
    <tableColumn id="3" xr3:uid="{00000000-0010-0000-0000-000003000000}" name="Física_x000a_(A)" dataDxfId="97"/>
    <tableColumn id="4" xr3:uid="{00000000-0010-0000-0000-000004000000}" name="Financiera_x000a_(B)" dataDxfId="96"/>
    <tableColumn id="9" xr3:uid="{00000000-0010-0000-0000-000009000000}" name="Física_x000a_(C)" dataDxfId="95"/>
    <tableColumn id="10" xr3:uid="{00000000-0010-0000-0000-00000A000000}" name="Financiera_x000a_(D)" dataDxfId="94">
      <calculatedColumnFormula>Tabla1[[#This Row],[Financiera
(B)]]/4</calculatedColumnFormula>
    </tableColumn>
    <tableColumn id="5" xr3:uid="{00000000-0010-0000-0000-000005000000}" name="Física _x000a_(E)" dataDxfId="93"/>
    <tableColumn id="6" xr3:uid="{00000000-0010-0000-0000-000006000000}" name="Financiera _x000a_ (F)" dataDxfId="92">
      <calculatedColumnFormula>Tabla1[[#This Row],[Financiera
(D)]]</calculatedColumnFormula>
    </tableColumn>
    <tableColumn id="7" xr3:uid="{00000000-0010-0000-0000-000007000000}" name="Física _x000a_(%)_x000a_ G=E/C" dataDxfId="91" dataCellStyle="Porcentaje">
      <calculatedColumnFormula>IF(G29&gt;0,G29/E29,0)</calculatedColumnFormula>
    </tableColumn>
    <tableColumn id="8" xr3:uid="{00000000-0010-0000-0000-000008000000}" name="Financiero _x000a_(%) _x000a_H=F/D" dataDxfId="9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16" displayName="Tabla16" ref="A28:J30" totalsRowShown="0" headerRowDxfId="89" dataDxfId="87" headerRowBorderDxfId="88" tableBorderDxfId="86" totalsRowBorderDxfId="85">
  <tableColumns count="10">
    <tableColumn id="1" xr3:uid="{00000000-0010-0000-0300-000001000000}" name="Producto" dataDxfId="84"/>
    <tableColumn id="2" xr3:uid="{00000000-0010-0000-0300-000002000000}" name="Indicador" dataDxfId="83"/>
    <tableColumn id="3" xr3:uid="{00000000-0010-0000-0300-000003000000}" name="Física_x000a_(A)" dataDxfId="82"/>
    <tableColumn id="4" xr3:uid="{00000000-0010-0000-0300-000004000000}" name="Financiera_x000a_(B)" dataDxfId="81">
      <calculatedColumnFormula>+C25</calculatedColumnFormula>
    </tableColumn>
    <tableColumn id="9" xr3:uid="{00000000-0010-0000-0300-000009000000}" name="Física_x000a_(C)" dataDxfId="80"/>
    <tableColumn id="10" xr3:uid="{00000000-0010-0000-0300-00000A000000}" name="Financiera_x000a_(D)" dataDxfId="79">
      <calculatedColumnFormula>Tabla16[[#This Row],[Financiera
(B)]]/4</calculatedColumnFormula>
    </tableColumn>
    <tableColumn id="5" xr3:uid="{00000000-0010-0000-0300-000005000000}" name="Física _x000a_(E)" dataDxfId="78"/>
    <tableColumn id="6" xr3:uid="{00000000-0010-0000-0300-000006000000}" name="Financiera _x000a_ (F)" dataDxfId="77">
      <calculatedColumnFormula>Tabla16[[#This Row],[Financiera
(D)]]</calculatedColumnFormula>
    </tableColumn>
    <tableColumn id="7" xr3:uid="{00000000-0010-0000-0300-000007000000}" name="Física _x000a_(%)_x000a_ G=E/C" dataDxfId="76" dataCellStyle="Porcentaje">
      <calculatedColumnFormula>IF(G29&gt;0,G29/E29,0)</calculatedColumnFormula>
    </tableColumn>
    <tableColumn id="8" xr3:uid="{00000000-0010-0000-0300-000008000000}" name="Financiero _x000a_(%) _x000a_H=F/D" dataDxfId="7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7" displayName="Tabla17" ref="A28:J30" totalsRowShown="0" headerRowDxfId="74" dataDxfId="72" headerRowBorderDxfId="73" tableBorderDxfId="71" totalsRowBorderDxfId="70">
  <tableColumns count="10">
    <tableColumn id="1" xr3:uid="{00000000-0010-0000-0500-000001000000}" name="Producto" dataDxfId="69"/>
    <tableColumn id="2" xr3:uid="{00000000-0010-0000-0500-000002000000}" name="Indicador" dataDxfId="68"/>
    <tableColumn id="3" xr3:uid="{00000000-0010-0000-0500-000003000000}" name="Física_x000a_(A)" dataDxfId="67"/>
    <tableColumn id="4" xr3:uid="{00000000-0010-0000-0500-000004000000}" name="Financiera_x000a_(B)" dataDxfId="66">
      <calculatedColumnFormula>+C25</calculatedColumnFormula>
    </tableColumn>
    <tableColumn id="9" xr3:uid="{00000000-0010-0000-0500-000009000000}" name="Física_x000a_(C)" dataDxfId="65"/>
    <tableColumn id="10" xr3:uid="{00000000-0010-0000-0500-00000A000000}" name="Financiera_x000a_(D)" dataDxfId="64">
      <calculatedColumnFormula>Tabla17[[#This Row],[Financiera
(B)]]/4</calculatedColumnFormula>
    </tableColumn>
    <tableColumn id="5" xr3:uid="{00000000-0010-0000-0500-000005000000}" name="Física _x000a_(E)" dataDxfId="63"/>
    <tableColumn id="6" xr3:uid="{00000000-0010-0000-0500-000006000000}" name="Financiera _x000a_ (F)" dataDxfId="62">
      <calculatedColumnFormula>Tabla17[[#This Row],[Financiera
(D)]]</calculatedColumnFormula>
    </tableColumn>
    <tableColumn id="7" xr3:uid="{00000000-0010-0000-0500-000007000000}" name="Física _x000a_(%)_x000a_ G=E/C" dataDxfId="61" dataCellStyle="Porcentaje">
      <calculatedColumnFormula>IF(G29&gt;0,G29/E29,0)</calculatedColumnFormula>
    </tableColumn>
    <tableColumn id="8" xr3:uid="{00000000-0010-0000-0500-000008000000}" name="Financiero _x000a_(%) _x000a_H=F/D" dataDxfId="6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13" displayName="Tabla13" ref="A28:J30" totalsRowShown="0" headerRowDxfId="59" dataDxfId="57" headerRowBorderDxfId="58" tableBorderDxfId="56" totalsRowBorderDxfId="55">
  <tableColumns count="10">
    <tableColumn id="1" xr3:uid="{00000000-0010-0000-0600-000001000000}" name="Producto" dataDxfId="54"/>
    <tableColumn id="2" xr3:uid="{00000000-0010-0000-0600-000002000000}" name="Indicador" dataDxfId="53"/>
    <tableColumn id="3" xr3:uid="{00000000-0010-0000-0600-000003000000}" name="Física_x000a_(A)" dataDxfId="52"/>
    <tableColumn id="4" xr3:uid="{00000000-0010-0000-0600-000004000000}" name="Financiera_x000a_(B)" dataDxfId="51"/>
    <tableColumn id="9" xr3:uid="{00000000-0010-0000-0600-000009000000}" name="Física_x000a_(C)" dataDxfId="50"/>
    <tableColumn id="10" xr3:uid="{00000000-0010-0000-0600-00000A000000}" name="Financiera_x000a_(D)" dataDxfId="49">
      <calculatedColumnFormula>Tabla13[[#This Row],[Financiera
(B)]]/4</calculatedColumnFormula>
    </tableColumn>
    <tableColumn id="5" xr3:uid="{00000000-0010-0000-0600-000005000000}" name="Física _x000a_(E)" dataDxfId="48"/>
    <tableColumn id="6" xr3:uid="{00000000-0010-0000-0600-000006000000}" name="Financiera _x000a_ (F)" dataDxfId="47">
      <calculatedColumnFormula>Tabla13[[#This Row],[Financiera
(D)]]</calculatedColumnFormula>
    </tableColumn>
    <tableColumn id="7" xr3:uid="{00000000-0010-0000-0600-000007000000}" name="Física _x000a_(%)_x000a_ G=E/C" dataDxfId="46" dataCellStyle="Porcentaje">
      <calculatedColumnFormula>IF(G29&gt;0,G29/E29,0)</calculatedColumnFormula>
    </tableColumn>
    <tableColumn id="8" xr3:uid="{00000000-0010-0000-0600-000008000000}" name="Financiero _x000a_(%) _x000a_H=F/D" dataDxfId="4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28:J30" totalsRowShown="0" headerRowDxfId="44" dataDxfId="42" headerRowBorderDxfId="43" tableBorderDxfId="41" totalsRowBorderDxfId="40">
  <tableColumns count="10">
    <tableColumn id="1" xr3:uid="{00000000-0010-0000-0100-000001000000}" name="Producto" dataDxfId="39"/>
    <tableColumn id="2" xr3:uid="{00000000-0010-0000-0100-000002000000}" name="Indicador" dataDxfId="38"/>
    <tableColumn id="3" xr3:uid="{00000000-0010-0000-0100-000003000000}" name="Física_x000a_(A)" dataDxfId="37"/>
    <tableColumn id="4" xr3:uid="{00000000-0010-0000-0100-000004000000}" name="Financiera_x000a_(B)" dataDxfId="36"/>
    <tableColumn id="9" xr3:uid="{00000000-0010-0000-0100-000009000000}" name="Física_x000a_(C)" dataDxfId="35"/>
    <tableColumn id="10" xr3:uid="{00000000-0010-0000-0100-00000A000000}" name="Financiera_x000a_(D)" dataDxfId="34">
      <calculatedColumnFormula>Tabla14[[#This Row],[Financiera
(B)]]/4</calculatedColumnFormula>
    </tableColumn>
    <tableColumn id="5" xr3:uid="{00000000-0010-0000-0100-000005000000}" name="Física _x000a_(E)" dataDxfId="33"/>
    <tableColumn id="6" xr3:uid="{00000000-0010-0000-0100-000006000000}" name="Financiera _x000a_ (F)" dataDxfId="32">
      <calculatedColumnFormula>Tabla14[[#This Row],[Financiera
(D)]]</calculatedColumnFormula>
    </tableColumn>
    <tableColumn id="7" xr3:uid="{00000000-0010-0000-0100-000007000000}" name="Física _x000a_(%)_x000a_ G=E/C" dataDxfId="31" dataCellStyle="Porcentaje">
      <calculatedColumnFormula>IF(G29&gt;0,G29/E29,0)</calculatedColumnFormula>
    </tableColumn>
    <tableColumn id="8" xr3:uid="{00000000-0010-0000-0100-000008000000}" name="Financiero _x000a_(%) _x000a_H=F/D" dataDxfId="3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15" displayName="Tabla15" ref="A28:J30" totalsRowShown="0" headerRowDxfId="29" dataDxfId="27" headerRowBorderDxfId="28" tableBorderDxfId="26" totalsRowBorderDxfId="25">
  <tableColumns count="10">
    <tableColumn id="1" xr3:uid="{00000000-0010-0000-0200-000001000000}" name="Producto" dataDxfId="24"/>
    <tableColumn id="2" xr3:uid="{00000000-0010-0000-0200-000002000000}" name="Indicador" dataDxfId="23"/>
    <tableColumn id="3" xr3:uid="{00000000-0010-0000-0200-000003000000}" name="Física_x000a_(A)" dataDxfId="22"/>
    <tableColumn id="4" xr3:uid="{00000000-0010-0000-0200-000004000000}" name="Financiera_x000a_(B)" dataDxfId="21">
      <calculatedColumnFormula>+C25</calculatedColumnFormula>
    </tableColumn>
    <tableColumn id="9" xr3:uid="{00000000-0010-0000-0200-000009000000}" name="Física_x000a_(C)" dataDxfId="20"/>
    <tableColumn id="10" xr3:uid="{00000000-0010-0000-0200-00000A000000}" name="Financiera_x000a_(D)" dataDxfId="19">
      <calculatedColumnFormula>Tabla15[[#This Row],[Financiera
(B)]]/4</calculatedColumnFormula>
    </tableColumn>
    <tableColumn id="5" xr3:uid="{00000000-0010-0000-0200-000005000000}" name="Física _x000a_(E)" dataDxfId="18"/>
    <tableColumn id="6" xr3:uid="{00000000-0010-0000-0200-000006000000}" name="Financiera _x000a_ (F)" dataDxfId="17">
      <calculatedColumnFormula>Tabla15[[#This Row],[Financiera
(D)]]</calculatedColumnFormula>
    </tableColumn>
    <tableColumn id="7" xr3:uid="{00000000-0010-0000-0200-000007000000}" name="Física _x000a_(%)_x000a_ G=E/C" dataDxfId="16" dataCellStyle="Porcentaje">
      <calculatedColumnFormula>IF(G29&gt;0,G29/E29,0)</calculatedColumnFormula>
    </tableColumn>
    <tableColumn id="8" xr3:uid="{00000000-0010-0000-02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179" displayName="Tabla179" ref="A28:J30" totalsRowShown="0" headerRowDxfId="14" dataDxfId="12" headerRowBorderDxfId="13" tableBorderDxfId="11" totalsRowBorderDxfId="10">
  <tableColumns count="10">
    <tableColumn id="1" xr3:uid="{00000000-0010-0000-0400-000001000000}" name="Producto" dataDxfId="9"/>
    <tableColumn id="2" xr3:uid="{00000000-0010-0000-0400-000002000000}" name="Indicador" dataDxfId="8"/>
    <tableColumn id="3" xr3:uid="{00000000-0010-0000-0400-000003000000}" name="Física_x000a_(A)" dataDxfId="7"/>
    <tableColumn id="4" xr3:uid="{00000000-0010-0000-0400-000004000000}" name="Financiera_x000a_(B)" dataDxfId="6">
      <calculatedColumnFormula>+C25</calculatedColumnFormula>
    </tableColumn>
    <tableColumn id="9" xr3:uid="{00000000-0010-0000-0400-000009000000}" name="Física_x000a_(C)" dataDxfId="5"/>
    <tableColumn id="10" xr3:uid="{00000000-0010-0000-0400-00000A000000}" name="Financiera_x000a_(D)" dataDxfId="4">
      <calculatedColumnFormula>Tabla179[[#This Row],[Financiera
(B)]]/4</calculatedColumnFormula>
    </tableColumn>
    <tableColumn id="5" xr3:uid="{00000000-0010-0000-0400-000005000000}" name="Física _x000a_(E)" dataDxfId="3"/>
    <tableColumn id="6" xr3:uid="{00000000-0010-0000-0400-000006000000}" name="Financiera _x000a_ (F)" dataDxfId="2">
      <calculatedColumnFormula>Tabla179[[#This Row],[Financiera
(D)]]</calculatedColumnFormula>
    </tableColumn>
    <tableColumn id="7" xr3:uid="{00000000-0010-0000-0400-000007000000}" name="Física _x000a_(%)_x000a_ G=E/C" dataDxfId="1" dataCellStyle="Porcentaje">
      <calculatedColumnFormula>IF(G29&gt;0,G29/E29,0)</calculatedColumnFormula>
    </tableColumn>
    <tableColumn id="8" xr3:uid="{00000000-0010-0000-04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opLeftCell="A34" zoomScale="115" zoomScaleNormal="115"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94" t="s">
        <v>65</v>
      </c>
      <c r="C18" s="94"/>
      <c r="D18" s="94"/>
      <c r="E18" s="94"/>
      <c r="F18" s="94"/>
      <c r="G18" s="94"/>
      <c r="H18" s="94"/>
      <c r="I18" s="94"/>
      <c r="J18" s="95"/>
    </row>
    <row r="19" spans="1:11" ht="33" customHeight="1" x14ac:dyDescent="0.25">
      <c r="A19" s="9" t="s">
        <v>16</v>
      </c>
      <c r="B19" s="44" t="s">
        <v>66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58</v>
      </c>
      <c r="C20" s="44"/>
      <c r="D20" s="44"/>
      <c r="E20" s="44"/>
      <c r="F20" s="44"/>
      <c r="G20" s="44"/>
      <c r="H20" s="44"/>
      <c r="I20" s="44"/>
      <c r="J20" s="51"/>
    </row>
    <row r="21" spans="1:11" ht="60" customHeight="1" x14ac:dyDescent="0.25">
      <c r="A21" s="9" t="s">
        <v>38</v>
      </c>
      <c r="B21" s="44" t="s">
        <v>68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831300</v>
      </c>
      <c r="B25" s="53"/>
      <c r="C25" s="78">
        <v>831300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3" t="s">
        <v>91</v>
      </c>
      <c r="B29" s="34" t="s">
        <v>67</v>
      </c>
      <c r="C29" s="13">
        <v>3</v>
      </c>
      <c r="D29" s="14">
        <v>831300</v>
      </c>
      <c r="E29" s="14">
        <v>1</v>
      </c>
      <c r="F29" s="99">
        <v>277100</v>
      </c>
      <c r="G29" s="100">
        <v>5</v>
      </c>
      <c r="H29" s="99">
        <v>11539419.92</v>
      </c>
      <c r="I29" s="102">
        <f>IF(G29&gt;0,G29/E29,0)</f>
        <v>5</v>
      </c>
      <c r="J29" s="103">
        <f>IF(H29&gt;0,H29/F29,0)</f>
        <v>41.643521905449298</v>
      </c>
    </row>
    <row r="30" spans="1:11" x14ac:dyDescent="0.25">
      <c r="A30" s="17"/>
      <c r="B30" s="18"/>
      <c r="C30" s="19"/>
      <c r="D30" s="20"/>
      <c r="E30" s="20"/>
      <c r="F30" s="20">
        <f>Tabla1[[#This Row],[Financiera
(B)]]/4</f>
        <v>0</v>
      </c>
      <c r="G30" s="21"/>
      <c r="H30" s="20">
        <f>Tabla1[[#This Row],[Financiera
(D)]]</f>
        <v>0</v>
      </c>
      <c r="I30" s="15">
        <f t="shared" ref="I30" si="0">IF(G30&gt;0,G30/E30,0)</f>
        <v>0</v>
      </c>
      <c r="J30" s="16">
        <f t="shared" ref="J30" si="1">IF(H30&gt;0,H30/F30,0)</f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91</v>
      </c>
      <c r="C33" s="44"/>
      <c r="D33" s="44"/>
      <c r="E33" s="44"/>
      <c r="F33" s="44"/>
      <c r="G33" s="44"/>
      <c r="H33" s="44"/>
      <c r="I33" s="44"/>
      <c r="J33" s="51"/>
    </row>
    <row r="34" spans="1:11" ht="30" x14ac:dyDescent="0.25">
      <c r="A34" s="22" t="s">
        <v>31</v>
      </c>
      <c r="B34" s="44" t="s">
        <v>66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109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44" t="s">
        <v>116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831300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5"/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C44:E44"/>
    <mergeCell ref="C45:E45"/>
    <mergeCell ref="B8:J8"/>
    <mergeCell ref="B11:J11"/>
    <mergeCell ref="B12:J12"/>
    <mergeCell ref="A13:J13"/>
    <mergeCell ref="C14:J14"/>
    <mergeCell ref="B9:J9"/>
    <mergeCell ref="B10:J10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5"/>
  <sheetViews>
    <sheetView topLeftCell="A29" workbookViewId="0">
      <selection activeCell="L41" sqref="L41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44" t="s">
        <v>83</v>
      </c>
      <c r="C18" s="44"/>
      <c r="D18" s="44"/>
      <c r="E18" s="44"/>
      <c r="F18" s="44"/>
      <c r="G18" s="44"/>
      <c r="H18" s="44"/>
      <c r="I18" s="44"/>
      <c r="J18" s="51"/>
    </row>
    <row r="19" spans="1:11" ht="33" customHeight="1" x14ac:dyDescent="0.25">
      <c r="A19" s="9" t="s">
        <v>16</v>
      </c>
      <c r="B19" s="44" t="s">
        <v>84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58</v>
      </c>
      <c r="C20" s="44"/>
      <c r="D20" s="44"/>
      <c r="E20" s="44"/>
      <c r="F20" s="44"/>
      <c r="G20" s="44"/>
      <c r="H20" s="44"/>
      <c r="I20" s="44"/>
      <c r="J20" s="51"/>
    </row>
    <row r="21" spans="1:11" ht="74.25" customHeight="1" x14ac:dyDescent="0.25">
      <c r="A21" s="9" t="s">
        <v>38</v>
      </c>
      <c r="B21" s="44" t="s">
        <v>85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353541882</v>
      </c>
      <c r="B25" s="53"/>
      <c r="C25" s="78">
        <v>353541882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3" t="s">
        <v>95</v>
      </c>
      <c r="B29" s="34" t="s">
        <v>97</v>
      </c>
      <c r="C29" s="36">
        <v>31</v>
      </c>
      <c r="D29" s="14">
        <f>+C25</f>
        <v>353541882</v>
      </c>
      <c r="E29" s="99">
        <v>8</v>
      </c>
      <c r="F29" s="99">
        <v>152286840</v>
      </c>
      <c r="G29" s="100">
        <v>8</v>
      </c>
      <c r="H29" s="99">
        <v>348902.40000000002</v>
      </c>
      <c r="I29" s="102">
        <f>IF(G29&gt;0,G29/E29,0)</f>
        <v>1</v>
      </c>
      <c r="J29" s="103">
        <f>IF(H29&gt;0,H29/F29,0)</f>
        <v>2.2910870039722408E-3</v>
      </c>
    </row>
    <row r="30" spans="1:11" x14ac:dyDescent="0.25">
      <c r="A30" s="17"/>
      <c r="B30" s="18"/>
      <c r="C30" s="19"/>
      <c r="D30" s="20">
        <f t="shared" ref="D30" si="0">+C26</f>
        <v>0</v>
      </c>
      <c r="E30" s="20"/>
      <c r="F30" s="20">
        <f>Tabla16[[#This Row],[Financiera
(B)]]/4</f>
        <v>0</v>
      </c>
      <c r="G30" s="21"/>
      <c r="H30" s="20">
        <f>Tabla16[[#This Row],[Financiera
(D)]]</f>
        <v>0</v>
      </c>
      <c r="I30" s="15">
        <f t="shared" ref="I30" si="1">IF(G30&gt;0,G30/E30,0)</f>
        <v>0</v>
      </c>
      <c r="J30" s="16">
        <f t="shared" ref="J30" si="2">IF(H30&gt;0,H30/F30,0)</f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96</v>
      </c>
      <c r="C33" s="44"/>
      <c r="D33" s="44"/>
      <c r="E33" s="44"/>
      <c r="F33" s="44"/>
      <c r="G33" s="44"/>
      <c r="H33" s="44"/>
      <c r="I33" s="44"/>
      <c r="J33" s="51"/>
    </row>
    <row r="34" spans="1:11" ht="30" x14ac:dyDescent="0.25">
      <c r="A34" s="22" t="s">
        <v>31</v>
      </c>
      <c r="B34" s="44" t="s">
        <v>86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110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96" t="s">
        <v>118</v>
      </c>
      <c r="C36" s="96"/>
      <c r="D36" s="96"/>
      <c r="E36" s="96"/>
      <c r="F36" s="96"/>
      <c r="G36" s="96"/>
      <c r="H36" s="96"/>
      <c r="I36" s="96"/>
      <c r="J36" s="97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353541882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5"/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300-000000000000}"/>
    <dataValidation allowBlank="1" showInputMessage="1" prompt="Nombre del capítulo" sqref="B8:J10" xr:uid="{00000000-0002-0000-0300-000001000000}"/>
    <dataValidation allowBlank="1" showInputMessage="1" showErrorMessage="1" prompt="¿A quién va dirigido el programa?, ¿qué característica tiene esta población que requiere ser beneficiada?" sqref="B20:J20" xr:uid="{00000000-0002-0000-0300-000002000000}"/>
    <dataValidation allowBlank="1" showInputMessage="1" showErrorMessage="1" prompt="Nombre del producto" sqref="B33:J33" xr:uid="{00000000-0002-0000-0300-000003000000}"/>
    <dataValidation allowBlank="1" showInputMessage="1" showErrorMessage="1" prompt="1. Describir lo plasmado en el presupuesto_x000a_2. Describir lo alcanzado en términos financieros y de producción " sqref="B35:J35" xr:uid="{00000000-0002-0000-0300-000004000000}"/>
    <dataValidation allowBlank="1" showInputMessage="1" showErrorMessage="1" prompt="De existir desvío, explicar razones." sqref="B36:J36" xr:uid="{00000000-0002-0000-0300-000005000000}"/>
    <dataValidation allowBlank="1" showInputMessage="1" showErrorMessage="1" prompt="Oportunidades de mejora identificadas" sqref="A39:J40" xr:uid="{00000000-0002-0000-0300-000006000000}"/>
    <dataValidation allowBlank="1" showInputMessage="1" showErrorMessage="1" prompt="Presupuesto del programa" sqref="A25:C25 F25" xr:uid="{00000000-0002-0000-0300-000007000000}"/>
    <dataValidation allowBlank="1" showInputMessage="1" showErrorMessage="1" prompt="¿En qué consiste el programa?" sqref="B34:J34 B19:J19" xr:uid="{00000000-0002-0000-0300-000008000000}"/>
    <dataValidation allowBlank="1" showInputMessage="1" showErrorMessage="1" prompt="Nombre de cada producto" sqref="A28:A30" xr:uid="{00000000-0002-0000-0300-000009000000}"/>
    <dataValidation allowBlank="1" showInputMessage="1" showErrorMessage="1" prompt="Nombre del indicador" sqref="B28:B30" xr:uid="{00000000-0002-0000-0300-00000A000000}"/>
    <dataValidation allowBlank="1" showInputMessage="1" showErrorMessage="1" prompt="Meta anual del indicador" sqref="C28:C30 E28" xr:uid="{00000000-0002-0000-0300-00000B000000}"/>
    <dataValidation allowBlank="1" showInputMessage="1" showErrorMessage="1" prompt="Monto presupuestado para el producto" sqref="D28:D30 E29:F30 F28" xr:uid="{00000000-0002-0000-0300-00000C000000}"/>
    <dataValidation allowBlank="1" showInputMessage="1" showErrorMessage="1" prompt="Meta alcanzada en el trimestre" sqref="G28:G30" xr:uid="{00000000-0002-0000-0300-00000D000000}"/>
    <dataValidation allowBlank="1" showInputMessage="1" showErrorMessage="1" prompt="Monto ejecutado en el trimestre" sqref="H28:H30" xr:uid="{00000000-0002-0000-03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topLeftCell="A32" workbookViewId="0">
      <selection activeCell="J47" sqref="J4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3.3</v>
      </c>
      <c r="C15" s="50" t="str">
        <f>IFERROR(VLOOKUP(B15,'[1]Validacion datos'!A8:B26,2,FALSE),"")</f>
        <v>Competitividad e innovavión en un ambiente favorable a la cooperación y la responsabilidad social</v>
      </c>
      <c r="D15" s="50"/>
      <c r="E15" s="50"/>
      <c r="F15" s="50"/>
      <c r="G15" s="50"/>
      <c r="H15" s="50"/>
      <c r="I15" s="50"/>
      <c r="J15" s="50"/>
    </row>
    <row r="16" spans="1:11" ht="30.75" customHeight="1" x14ac:dyDescent="0.25">
      <c r="A16" s="4" t="s">
        <v>13</v>
      </c>
      <c r="B16" s="8" t="s">
        <v>98</v>
      </c>
      <c r="C16" s="93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44" t="s">
        <v>87</v>
      </c>
      <c r="C18" s="44"/>
      <c r="D18" s="44"/>
      <c r="E18" s="44"/>
      <c r="F18" s="44"/>
      <c r="G18" s="44"/>
      <c r="H18" s="44"/>
      <c r="I18" s="44"/>
      <c r="J18" s="51"/>
    </row>
    <row r="19" spans="1:11" ht="55.5" customHeight="1" x14ac:dyDescent="0.25">
      <c r="A19" s="9" t="s">
        <v>16</v>
      </c>
      <c r="B19" s="44" t="s">
        <v>99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58</v>
      </c>
      <c r="C20" s="44"/>
      <c r="D20" s="44"/>
      <c r="E20" s="44"/>
      <c r="F20" s="44"/>
      <c r="G20" s="44"/>
      <c r="H20" s="44"/>
      <c r="I20" s="44"/>
      <c r="J20" s="51"/>
    </row>
    <row r="21" spans="1:11" ht="60" customHeight="1" x14ac:dyDescent="0.25">
      <c r="A21" s="9" t="s">
        <v>38</v>
      </c>
      <c r="B21" s="44" t="s">
        <v>88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310101</v>
      </c>
      <c r="B25" s="53"/>
      <c r="C25" s="78">
        <v>310101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7" t="s">
        <v>100</v>
      </c>
      <c r="B29" s="34" t="s">
        <v>101</v>
      </c>
      <c r="C29" s="13">
        <v>15</v>
      </c>
      <c r="D29" s="35">
        <v>310101</v>
      </c>
      <c r="E29" s="99">
        <v>5</v>
      </c>
      <c r="F29" s="99">
        <v>103367</v>
      </c>
      <c r="G29" s="100">
        <v>5</v>
      </c>
      <c r="H29" s="99">
        <v>0</v>
      </c>
      <c r="I29" s="102">
        <f t="shared" ref="I29:I30" si="0">IF(G29&gt;0,G29/E29,0)</f>
        <v>1</v>
      </c>
      <c r="J29" s="103">
        <f t="shared" ref="J29:J30" si="1">IF(H29&gt;0,H29/F29,0)</f>
        <v>0</v>
      </c>
    </row>
    <row r="30" spans="1:11" x14ac:dyDescent="0.25">
      <c r="A30" s="17"/>
      <c r="B30" s="18"/>
      <c r="C30" s="19"/>
      <c r="D30" s="20">
        <f t="shared" ref="D30" si="2">+C26</f>
        <v>0</v>
      </c>
      <c r="E30" s="20"/>
      <c r="F30" s="20">
        <f>Tabla17[[#This Row],[Financiera
(B)]]/4</f>
        <v>0</v>
      </c>
      <c r="G30" s="21"/>
      <c r="H30" s="20">
        <f>Tabla17[[#This Row],[Financiera
(D)]]</f>
        <v>0</v>
      </c>
      <c r="I30" s="15">
        <f t="shared" si="0"/>
        <v>0</v>
      </c>
      <c r="J30" s="16">
        <f t="shared" si="1"/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100</v>
      </c>
      <c r="C33" s="44"/>
      <c r="D33" s="44"/>
      <c r="E33" s="44"/>
      <c r="F33" s="44"/>
      <c r="G33" s="44"/>
      <c r="H33" s="44"/>
      <c r="I33" s="44"/>
      <c r="J33" s="51"/>
    </row>
    <row r="34" spans="1:11" ht="48" customHeight="1" x14ac:dyDescent="0.25">
      <c r="A34" s="22" t="s">
        <v>31</v>
      </c>
      <c r="B34" s="44" t="s">
        <v>99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113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44" t="s">
        <v>115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310101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5"/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5"/>
  <sheetViews>
    <sheetView topLeftCell="A21" workbookViewId="0">
      <selection activeCell="K43" sqref="K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  <col min="13" max="13" width="12.5703125" bestFit="1" customWidth="1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3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3" ht="29.25" customHeight="1" x14ac:dyDescent="0.25">
      <c r="A18" s="4" t="s">
        <v>15</v>
      </c>
      <c r="B18" s="44" t="s">
        <v>69</v>
      </c>
      <c r="C18" s="44"/>
      <c r="D18" s="44"/>
      <c r="E18" s="44"/>
      <c r="F18" s="44"/>
      <c r="G18" s="44"/>
      <c r="H18" s="44"/>
      <c r="I18" s="44"/>
      <c r="J18" s="51"/>
    </row>
    <row r="19" spans="1:13" ht="33" customHeight="1" x14ac:dyDescent="0.25">
      <c r="A19" s="9" t="s">
        <v>16</v>
      </c>
      <c r="B19" s="44" t="s">
        <v>70</v>
      </c>
      <c r="C19" s="44"/>
      <c r="D19" s="44"/>
      <c r="E19" s="44"/>
      <c r="F19" s="44"/>
      <c r="G19" s="44"/>
      <c r="H19" s="44"/>
      <c r="I19" s="44"/>
      <c r="J19" s="51"/>
    </row>
    <row r="20" spans="1:13" ht="34.5" customHeight="1" x14ac:dyDescent="0.25">
      <c r="A20" s="9" t="s">
        <v>17</v>
      </c>
      <c r="B20" s="44" t="s">
        <v>71</v>
      </c>
      <c r="C20" s="44"/>
      <c r="D20" s="44"/>
      <c r="E20" s="44"/>
      <c r="F20" s="44"/>
      <c r="G20" s="44"/>
      <c r="H20" s="44"/>
      <c r="I20" s="44"/>
      <c r="J20" s="51"/>
    </row>
    <row r="21" spans="1:13" ht="78" customHeight="1" x14ac:dyDescent="0.25">
      <c r="A21" s="9" t="s">
        <v>38</v>
      </c>
      <c r="B21" s="44" t="s">
        <v>72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3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3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3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3" x14ac:dyDescent="0.25">
      <c r="A25" s="52">
        <v>100000000</v>
      </c>
      <c r="B25" s="53"/>
      <c r="C25" s="78">
        <v>100000000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3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3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3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  <c r="L28" s="38"/>
    </row>
    <row r="29" spans="1:13" ht="72" x14ac:dyDescent="0.25">
      <c r="A29" s="33" t="s">
        <v>92</v>
      </c>
      <c r="B29" s="34" t="s">
        <v>90</v>
      </c>
      <c r="C29" s="98">
        <v>1</v>
      </c>
      <c r="D29" s="99">
        <v>100000000</v>
      </c>
      <c r="E29" s="100">
        <v>1</v>
      </c>
      <c r="F29" s="99">
        <v>25000000</v>
      </c>
      <c r="G29" s="100">
        <v>1</v>
      </c>
      <c r="H29" s="101">
        <v>6578694.8800000008</v>
      </c>
      <c r="I29" s="102">
        <f t="shared" ref="I29:I30" si="0">IF(G29&gt;0,G29/E29,0)</f>
        <v>1</v>
      </c>
      <c r="J29" s="103">
        <f t="shared" ref="J29:J30" si="1">IF(H29&gt;0,H29/F29,0)</f>
        <v>0.26314779520000003</v>
      </c>
      <c r="M29" s="38"/>
    </row>
    <row r="30" spans="1:13" x14ac:dyDescent="0.25">
      <c r="A30" s="17"/>
      <c r="B30" s="18"/>
      <c r="C30" s="19"/>
      <c r="D30" s="20"/>
      <c r="E30" s="20"/>
      <c r="F30" s="20">
        <f>Tabla13[[#This Row],[Financiera
(B)]]/4</f>
        <v>0</v>
      </c>
      <c r="G30" s="21"/>
      <c r="H30" s="20">
        <f>Tabla13[[#This Row],[Financiera
(D)]]</f>
        <v>0</v>
      </c>
      <c r="I30" s="15">
        <f t="shared" si="0"/>
        <v>0</v>
      </c>
      <c r="J30" s="16">
        <f t="shared" si="1"/>
        <v>0</v>
      </c>
      <c r="M30" s="38">
        <v>2324989.2599999998</v>
      </c>
    </row>
    <row r="31" spans="1:13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  <c r="M31" s="38">
        <v>2117445.33</v>
      </c>
    </row>
    <row r="32" spans="1:13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  <c r="M32" s="38"/>
    </row>
    <row r="33" spans="1:11" x14ac:dyDescent="0.25">
      <c r="A33" s="22" t="s">
        <v>30</v>
      </c>
      <c r="B33" s="44">
        <v>7709</v>
      </c>
      <c r="C33" s="44"/>
      <c r="D33" s="44"/>
      <c r="E33" s="44"/>
      <c r="F33" s="44"/>
      <c r="G33" s="44"/>
      <c r="H33" s="44"/>
      <c r="I33" s="44"/>
      <c r="J33" s="51"/>
    </row>
    <row r="34" spans="1:11" ht="30" x14ac:dyDescent="0.25">
      <c r="A34" s="22" t="s">
        <v>31</v>
      </c>
      <c r="B34" s="44" t="s">
        <v>89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114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44" t="s">
        <v>121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100000000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4">
        <v>0</v>
      </c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 H30" xr:uid="{00000000-0002-0000-06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34" workbookViewId="0">
      <selection activeCell="B45" sqref="B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44" t="s">
        <v>73</v>
      </c>
      <c r="C18" s="44"/>
      <c r="D18" s="44"/>
      <c r="E18" s="44"/>
      <c r="F18" s="44"/>
      <c r="G18" s="44"/>
      <c r="H18" s="44"/>
      <c r="I18" s="44"/>
      <c r="J18" s="51"/>
    </row>
    <row r="19" spans="1:11" ht="33" customHeight="1" x14ac:dyDescent="0.25">
      <c r="A19" s="9" t="s">
        <v>16</v>
      </c>
      <c r="B19" s="44" t="s">
        <v>74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58</v>
      </c>
      <c r="C20" s="44"/>
      <c r="D20" s="44"/>
      <c r="E20" s="44"/>
      <c r="F20" s="44"/>
      <c r="G20" s="44"/>
      <c r="H20" s="44"/>
      <c r="I20" s="44"/>
      <c r="J20" s="51"/>
    </row>
    <row r="21" spans="1:11" ht="60" customHeight="1" x14ac:dyDescent="0.25">
      <c r="A21" s="9" t="s">
        <v>38</v>
      </c>
      <c r="B21" s="44" t="s">
        <v>68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6754288</v>
      </c>
      <c r="B25" s="53"/>
      <c r="C25" s="78">
        <v>6754288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3" t="s">
        <v>93</v>
      </c>
      <c r="B29" s="34" t="s">
        <v>75</v>
      </c>
      <c r="C29" s="13">
        <v>8</v>
      </c>
      <c r="D29" s="14">
        <v>6754288</v>
      </c>
      <c r="E29" s="99">
        <v>2</v>
      </c>
      <c r="F29" s="99">
        <v>1688572</v>
      </c>
      <c r="G29" s="100">
        <v>2</v>
      </c>
      <c r="H29" s="99">
        <v>0</v>
      </c>
      <c r="I29" s="102">
        <f t="shared" ref="I29:I30" si="0">IF(G29&gt;0,G29/E29,0)</f>
        <v>1</v>
      </c>
      <c r="J29" s="103">
        <f t="shared" ref="J29:J30" si="1">IF(H29&gt;0,H29/F29,0)</f>
        <v>0</v>
      </c>
    </row>
    <row r="30" spans="1:11" x14ac:dyDescent="0.25">
      <c r="A30" s="17"/>
      <c r="B30" s="18"/>
      <c r="C30" s="19"/>
      <c r="D30" s="20"/>
      <c r="E30" s="20"/>
      <c r="F30" s="20">
        <f>Tabla14[[#This Row],[Financiera
(B)]]/4</f>
        <v>0</v>
      </c>
      <c r="G30" s="21"/>
      <c r="H30" s="20">
        <f>Tabla14[[#This Row],[Financiera
(D)]]</f>
        <v>0</v>
      </c>
      <c r="I30" s="15">
        <f t="shared" si="0"/>
        <v>0</v>
      </c>
      <c r="J30" s="16">
        <f t="shared" si="1"/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93</v>
      </c>
      <c r="C33" s="44"/>
      <c r="D33" s="44"/>
      <c r="E33" s="44"/>
      <c r="F33" s="44"/>
      <c r="G33" s="44"/>
      <c r="H33" s="44"/>
      <c r="I33" s="44"/>
      <c r="J33" s="51"/>
    </row>
    <row r="34" spans="1:11" ht="30" x14ac:dyDescent="0.25">
      <c r="A34" s="22" t="s">
        <v>31</v>
      </c>
      <c r="B34" s="44" t="s">
        <v>74</v>
      </c>
      <c r="C34" s="44"/>
      <c r="D34" s="44"/>
      <c r="E34" s="44"/>
      <c r="F34" s="44"/>
      <c r="G34" s="44"/>
      <c r="H34" s="44"/>
      <c r="I34" s="44"/>
      <c r="J34" s="51"/>
    </row>
    <row r="35" spans="1:11" ht="62.25" customHeight="1" x14ac:dyDescent="0.25">
      <c r="A35" s="22" t="s">
        <v>32</v>
      </c>
      <c r="B35" s="44" t="s">
        <v>108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44" t="s">
        <v>117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6754288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5"/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: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topLeftCell="A29" workbookViewId="0">
      <selection activeCell="J43" sqref="J43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44" t="s">
        <v>76</v>
      </c>
      <c r="C18" s="44"/>
      <c r="D18" s="44"/>
      <c r="E18" s="44"/>
      <c r="F18" s="44"/>
      <c r="G18" s="44"/>
      <c r="H18" s="44"/>
      <c r="I18" s="44"/>
      <c r="J18" s="51"/>
    </row>
    <row r="19" spans="1:11" ht="33" customHeight="1" x14ac:dyDescent="0.25">
      <c r="A19" s="9" t="s">
        <v>16</v>
      </c>
      <c r="B19" s="44" t="s">
        <v>77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78</v>
      </c>
      <c r="C20" s="44"/>
      <c r="D20" s="44"/>
      <c r="E20" s="44"/>
      <c r="F20" s="44"/>
      <c r="G20" s="44"/>
      <c r="H20" s="44"/>
      <c r="I20" s="44"/>
      <c r="J20" s="51"/>
    </row>
    <row r="21" spans="1:11" ht="60" customHeight="1" x14ac:dyDescent="0.25">
      <c r="A21" s="9" t="s">
        <v>38</v>
      </c>
      <c r="B21" s="44" t="s">
        <v>79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13390482</v>
      </c>
      <c r="B25" s="53"/>
      <c r="C25" s="78">
        <v>13390482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3" t="s">
        <v>80</v>
      </c>
      <c r="B29" s="34" t="s">
        <v>94</v>
      </c>
      <c r="C29" s="13">
        <v>50</v>
      </c>
      <c r="D29" s="14">
        <v>13390482</v>
      </c>
      <c r="E29" s="99">
        <v>15</v>
      </c>
      <c r="F29" s="99">
        <v>4017145</v>
      </c>
      <c r="G29" s="100">
        <v>15</v>
      </c>
      <c r="H29" s="99">
        <v>0</v>
      </c>
      <c r="I29" s="102">
        <f>IF(G29&gt;0,G29/E29,0)</f>
        <v>1</v>
      </c>
      <c r="J29" s="103">
        <f>IF(H29&gt;0,H29/F29,0)</f>
        <v>0</v>
      </c>
    </row>
    <row r="30" spans="1:11" x14ac:dyDescent="0.25">
      <c r="A30" s="17"/>
      <c r="B30" s="18"/>
      <c r="C30" s="19"/>
      <c r="D30" s="20">
        <f t="shared" ref="D30" si="0">+C26</f>
        <v>0</v>
      </c>
      <c r="E30" s="20"/>
      <c r="F30" s="20">
        <f>Tabla15[[#This Row],[Financiera
(B)]]/4</f>
        <v>0</v>
      </c>
      <c r="G30" s="21"/>
      <c r="H30" s="20">
        <f>Tabla15[[#This Row],[Financiera
(D)]]</f>
        <v>0</v>
      </c>
      <c r="I30" s="15">
        <f t="shared" ref="I30" si="1">IF(G30&gt;0,G30/E30,0)</f>
        <v>0</v>
      </c>
      <c r="J30" s="16">
        <f t="shared" ref="J30" si="2">IF(H30&gt;0,H30/F30,0)</f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81</v>
      </c>
      <c r="C33" s="44"/>
      <c r="D33" s="44"/>
      <c r="E33" s="44"/>
      <c r="F33" s="44"/>
      <c r="G33" s="44"/>
      <c r="H33" s="44"/>
      <c r="I33" s="44"/>
      <c r="J33" s="51"/>
    </row>
    <row r="34" spans="1:11" ht="30" x14ac:dyDescent="0.25">
      <c r="A34" s="22" t="s">
        <v>31</v>
      </c>
      <c r="B34" s="44" t="s">
        <v>82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111</v>
      </c>
      <c r="C35" s="44"/>
      <c r="D35" s="44"/>
      <c r="E35" s="44"/>
      <c r="F35" s="44"/>
      <c r="G35" s="44"/>
      <c r="H35" s="44"/>
      <c r="I35" s="44"/>
      <c r="J35" s="51"/>
    </row>
    <row r="36" spans="1:11" ht="30" x14ac:dyDescent="0.25">
      <c r="A36" s="22" t="s">
        <v>33</v>
      </c>
      <c r="B36" s="44" t="s">
        <v>119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13390482</v>
      </c>
    </row>
    <row r="44" spans="1:11" x14ac:dyDescent="0.25">
      <c r="A44" s="31" t="s">
        <v>62</v>
      </c>
      <c r="B44" s="32"/>
      <c r="C44" s="39" t="s">
        <v>106</v>
      </c>
      <c r="D44" s="39"/>
      <c r="E44" s="39"/>
      <c r="G44" s="39" t="s">
        <v>61</v>
      </c>
      <c r="H44" s="39"/>
      <c r="I44" s="39"/>
    </row>
    <row r="45" spans="1:11" x14ac:dyDescent="0.25">
      <c r="A45" s="31" t="s">
        <v>64</v>
      </c>
      <c r="B45" s="105"/>
      <c r="C45" s="40" t="s">
        <v>107</v>
      </c>
      <c r="D45" s="40"/>
      <c r="E45" s="40"/>
      <c r="G45" s="40" t="s">
        <v>63</v>
      </c>
      <c r="H45" s="40"/>
      <c r="I45" s="40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tabSelected="1" topLeftCell="A28" workbookViewId="0">
      <selection activeCell="K45" sqref="K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62" t="s">
        <v>52</v>
      </c>
      <c r="C1" s="63"/>
      <c r="D1" s="63"/>
      <c r="E1" s="63"/>
      <c r="F1" s="63"/>
      <c r="G1" s="63"/>
      <c r="H1" s="63"/>
      <c r="I1" s="63"/>
      <c r="J1" s="64"/>
      <c r="K1" s="1"/>
    </row>
    <row r="2" spans="1:11" ht="21.75" thickBot="1" x14ac:dyDescent="0.3">
      <c r="A2" s="24"/>
      <c r="B2" s="65" t="s">
        <v>0</v>
      </c>
      <c r="C2" s="66"/>
      <c r="D2" s="65" t="s">
        <v>1</v>
      </c>
      <c r="E2" s="66"/>
      <c r="F2" s="66"/>
      <c r="G2" s="66"/>
      <c r="H2" s="67"/>
      <c r="I2" s="2" t="s">
        <v>2</v>
      </c>
      <c r="J2" s="3" t="s">
        <v>3</v>
      </c>
      <c r="K2" s="1"/>
    </row>
    <row r="3" spans="1:11" ht="21.75" thickBot="1" x14ac:dyDescent="0.3">
      <c r="A3" s="25"/>
      <c r="B3" s="68" t="s">
        <v>4</v>
      </c>
      <c r="C3" s="69"/>
      <c r="D3" s="68"/>
      <c r="E3" s="69"/>
      <c r="F3" s="69"/>
      <c r="G3" s="69"/>
      <c r="H3" s="70"/>
      <c r="I3" s="29"/>
      <c r="J3" s="30"/>
      <c r="K3" s="1"/>
    </row>
    <row r="4" spans="1:11" x14ac:dyDescent="0.25">
      <c r="A4" s="71"/>
      <c r="B4" s="72"/>
      <c r="C4" s="72"/>
      <c r="D4" s="73"/>
      <c r="E4" s="73"/>
      <c r="F4" s="73"/>
      <c r="G4" s="73"/>
      <c r="H4" s="73"/>
      <c r="I4" s="72"/>
      <c r="J4" s="74"/>
      <c r="K4" s="1"/>
    </row>
    <row r="5" spans="1:11" ht="3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1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1" t="s">
        <v>53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6" t="s">
        <v>36</v>
      </c>
      <c r="B9" s="41" t="s">
        <v>54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6" t="s">
        <v>37</v>
      </c>
      <c r="B10" s="41" t="s">
        <v>55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44.25" customHeight="1" x14ac:dyDescent="0.25">
      <c r="A11" s="4" t="s">
        <v>8</v>
      </c>
      <c r="B11" s="44" t="s">
        <v>57</v>
      </c>
      <c r="C11" s="45"/>
      <c r="D11" s="45"/>
      <c r="E11" s="45"/>
      <c r="F11" s="45"/>
      <c r="G11" s="45"/>
      <c r="H11" s="45"/>
      <c r="I11" s="45"/>
      <c r="J11" s="46"/>
    </row>
    <row r="12" spans="1:11" ht="49.5" customHeight="1" x14ac:dyDescent="0.25">
      <c r="A12" s="4" t="s">
        <v>9</v>
      </c>
      <c r="B12" s="44" t="s">
        <v>56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4" t="s">
        <v>11</v>
      </c>
      <c r="B14" s="27">
        <v>3</v>
      </c>
      <c r="C14" s="50" t="str">
        <f>IFERROR(VLOOKUP(B14,'[1]Validacion datos'!A2:B5,2,FALSE),"")</f>
        <v>DESARROLLO PRODUCTIVO</v>
      </c>
      <c r="D14" s="50"/>
      <c r="E14" s="50"/>
      <c r="F14" s="50"/>
      <c r="G14" s="50"/>
      <c r="H14" s="50"/>
      <c r="I14" s="50"/>
      <c r="J14" s="50"/>
    </row>
    <row r="15" spans="1:11" ht="26.25" customHeight="1" x14ac:dyDescent="0.25">
      <c r="A15" s="4" t="s">
        <v>12</v>
      </c>
      <c r="B15" s="7">
        <v>3.5</v>
      </c>
      <c r="C15" s="50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0"/>
      <c r="E15" s="50"/>
      <c r="F15" s="50"/>
      <c r="G15" s="50"/>
      <c r="H15" s="50"/>
      <c r="I15" s="50"/>
      <c r="J15" s="50"/>
    </row>
    <row r="16" spans="1:11" x14ac:dyDescent="0.25">
      <c r="A16" s="4" t="s">
        <v>13</v>
      </c>
      <c r="B16" s="8" t="s">
        <v>59</v>
      </c>
      <c r="C16" s="93" t="str">
        <f>IFERROR(VLOOKUP(B16,'[1]Validacion datos'!D8:E64,2,FALSE),"")</f>
        <v>Consolidar un entorno adecuado que incentive la inversión para el desarrollo sostenible del sector minero</v>
      </c>
      <c r="D16" s="93"/>
      <c r="E16" s="93"/>
      <c r="F16" s="93"/>
      <c r="G16" s="93"/>
      <c r="H16" s="93"/>
      <c r="I16" s="93"/>
      <c r="J16" s="93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ht="29.25" customHeight="1" x14ac:dyDescent="0.25">
      <c r="A18" s="4" t="s">
        <v>15</v>
      </c>
      <c r="B18" s="44" t="s">
        <v>87</v>
      </c>
      <c r="C18" s="44"/>
      <c r="D18" s="44"/>
      <c r="E18" s="44"/>
      <c r="F18" s="44"/>
      <c r="G18" s="44"/>
      <c r="H18" s="44"/>
      <c r="I18" s="44"/>
      <c r="J18" s="51"/>
    </row>
    <row r="19" spans="1:11" ht="55.5" customHeight="1" x14ac:dyDescent="0.25">
      <c r="A19" s="9" t="s">
        <v>16</v>
      </c>
      <c r="B19" s="44" t="s">
        <v>102</v>
      </c>
      <c r="C19" s="44"/>
      <c r="D19" s="44"/>
      <c r="E19" s="44"/>
      <c r="F19" s="44"/>
      <c r="G19" s="44"/>
      <c r="H19" s="44"/>
      <c r="I19" s="44"/>
      <c r="J19" s="51"/>
    </row>
    <row r="20" spans="1:11" ht="34.5" customHeight="1" x14ac:dyDescent="0.25">
      <c r="A20" s="9" t="s">
        <v>17</v>
      </c>
      <c r="B20" s="44" t="s">
        <v>58</v>
      </c>
      <c r="C20" s="44"/>
      <c r="D20" s="44"/>
      <c r="E20" s="44"/>
      <c r="F20" s="44"/>
      <c r="G20" s="44"/>
      <c r="H20" s="44"/>
      <c r="I20" s="44"/>
      <c r="J20" s="51"/>
    </row>
    <row r="21" spans="1:11" ht="60" customHeight="1" x14ac:dyDescent="0.25">
      <c r="A21" s="9" t="s">
        <v>38</v>
      </c>
      <c r="B21" s="44" t="s">
        <v>88</v>
      </c>
      <c r="C21" s="44"/>
      <c r="D21" s="44"/>
      <c r="E21" s="44"/>
      <c r="F21" s="44"/>
      <c r="G21" s="44"/>
      <c r="H21" s="44"/>
      <c r="I21" s="44"/>
      <c r="J21" s="51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52">
        <v>4441179</v>
      </c>
      <c r="B25" s="53"/>
      <c r="C25" s="78">
        <v>4441179</v>
      </c>
      <c r="D25" s="79"/>
      <c r="E25" s="80"/>
      <c r="F25" s="78"/>
      <c r="G25" s="79"/>
      <c r="H25" s="80"/>
      <c r="I25" s="54">
        <f>IF(G25&gt;0,G25/C25,0)</f>
        <v>0</v>
      </c>
      <c r="J25" s="55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5" t="s">
        <v>51</v>
      </c>
      <c r="D27" s="76"/>
      <c r="E27" s="75" t="s">
        <v>49</v>
      </c>
      <c r="F27" s="76"/>
      <c r="G27" s="75" t="s">
        <v>50</v>
      </c>
      <c r="H27" s="75"/>
      <c r="I27" s="75" t="s">
        <v>25</v>
      </c>
      <c r="J27" s="77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7" t="s">
        <v>103</v>
      </c>
      <c r="B29" s="34" t="s">
        <v>104</v>
      </c>
      <c r="C29" s="13">
        <v>53</v>
      </c>
      <c r="D29" s="14">
        <f t="shared" ref="D29:D30" si="0">+C25</f>
        <v>4441179</v>
      </c>
      <c r="E29" s="99">
        <v>9</v>
      </c>
      <c r="F29" s="99">
        <v>1089346</v>
      </c>
      <c r="G29" s="100">
        <v>8</v>
      </c>
      <c r="H29" s="99">
        <v>0</v>
      </c>
      <c r="I29" s="102">
        <f t="shared" ref="I29:J30" si="1">IF(G29&gt;0,G29/E29,0)</f>
        <v>0.88888888888888884</v>
      </c>
      <c r="J29" s="103">
        <f t="shared" si="1"/>
        <v>0</v>
      </c>
    </row>
    <row r="30" spans="1:11" x14ac:dyDescent="0.25">
      <c r="A30" s="17"/>
      <c r="B30" s="18"/>
      <c r="C30" s="19"/>
      <c r="D30" s="20">
        <f t="shared" si="0"/>
        <v>0</v>
      </c>
      <c r="E30" s="20"/>
      <c r="F30" s="20">
        <f>Tabla179[[#This Row],[Financiera
(B)]]/4</f>
        <v>0</v>
      </c>
      <c r="G30" s="21"/>
      <c r="H30" s="20">
        <f>Tabla179[[#This Row],[Financiera
(D)]]</f>
        <v>0</v>
      </c>
      <c r="I30" s="15">
        <f t="shared" si="1"/>
        <v>0</v>
      </c>
      <c r="J30" s="16">
        <f t="shared" si="1"/>
        <v>0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4" t="s">
        <v>105</v>
      </c>
      <c r="C33" s="44"/>
      <c r="D33" s="44"/>
      <c r="E33" s="44"/>
      <c r="F33" s="44"/>
      <c r="G33" s="44"/>
      <c r="H33" s="44"/>
      <c r="I33" s="44"/>
      <c r="J33" s="51"/>
    </row>
    <row r="34" spans="1:11" ht="48" customHeight="1" x14ac:dyDescent="0.25">
      <c r="A34" s="22" t="s">
        <v>31</v>
      </c>
      <c r="B34" s="44" t="s">
        <v>102</v>
      </c>
      <c r="C34" s="44"/>
      <c r="D34" s="44"/>
      <c r="E34" s="44"/>
      <c r="F34" s="44"/>
      <c r="G34" s="44"/>
      <c r="H34" s="44"/>
      <c r="I34" s="44"/>
      <c r="J34" s="51"/>
    </row>
    <row r="35" spans="1:11" ht="42.75" customHeight="1" x14ac:dyDescent="0.25">
      <c r="A35" s="22" t="s">
        <v>32</v>
      </c>
      <c r="B35" s="44" t="s">
        <v>112</v>
      </c>
      <c r="C35" s="44"/>
      <c r="D35" s="44"/>
      <c r="E35" s="44"/>
      <c r="F35" s="44"/>
      <c r="G35" s="44"/>
      <c r="H35" s="44"/>
      <c r="I35" s="44"/>
      <c r="J35" s="51"/>
    </row>
    <row r="36" spans="1:11" ht="30" customHeight="1" x14ac:dyDescent="0.25">
      <c r="A36" s="22" t="s">
        <v>33</v>
      </c>
      <c r="B36" s="44" t="s">
        <v>120</v>
      </c>
      <c r="C36" s="44"/>
      <c r="D36" s="44"/>
      <c r="E36" s="44"/>
      <c r="F36" s="44"/>
      <c r="G36" s="44"/>
      <c r="H36" s="44"/>
      <c r="I36" s="44"/>
      <c r="J36" s="51"/>
    </row>
    <row r="37" spans="1:11" ht="15.75" x14ac:dyDescent="0.25">
      <c r="A37" s="47" t="s">
        <v>34</v>
      </c>
      <c r="B37" s="48"/>
      <c r="C37" s="48"/>
      <c r="D37" s="48"/>
      <c r="E37" s="48"/>
      <c r="F37" s="48"/>
      <c r="G37" s="48"/>
      <c r="H37" s="48"/>
      <c r="I37" s="48"/>
      <c r="J37" s="49"/>
    </row>
    <row r="38" spans="1:11" ht="15.75" x14ac:dyDescent="0.2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8"/>
      <c r="K38" s="1"/>
    </row>
    <row r="39" spans="1:11" ht="27.75" customHeight="1" x14ac:dyDescent="0.25">
      <c r="A39" s="89" t="s">
        <v>41</v>
      </c>
      <c r="B39" s="90"/>
      <c r="C39" s="90"/>
      <c r="D39" s="90"/>
      <c r="E39" s="90"/>
      <c r="F39" s="90"/>
      <c r="G39" s="90"/>
      <c r="H39" s="90"/>
      <c r="I39" s="90"/>
      <c r="J39" s="91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2" t="s">
        <v>42</v>
      </c>
      <c r="B41" s="92"/>
      <c r="C41" s="92"/>
      <c r="D41" s="92"/>
      <c r="E41" s="92"/>
      <c r="F41" s="92"/>
      <c r="G41" s="92"/>
      <c r="H41" s="92"/>
      <c r="I41" s="92"/>
      <c r="J41" s="92"/>
    </row>
    <row r="43" spans="1:11" x14ac:dyDescent="0.25">
      <c r="A43" s="31" t="s">
        <v>60</v>
      </c>
      <c r="B43" s="32">
        <v>4441179</v>
      </c>
    </row>
    <row r="44" spans="1:11" x14ac:dyDescent="0.25">
      <c r="A44" s="31" t="s">
        <v>62</v>
      </c>
      <c r="B44" s="32"/>
      <c r="C44" s="6" t="s">
        <v>106</v>
      </c>
      <c r="G44" s="39" t="s">
        <v>61</v>
      </c>
      <c r="H44" s="39"/>
      <c r="I44" s="39"/>
    </row>
    <row r="45" spans="1:11" x14ac:dyDescent="0.25">
      <c r="A45" s="31" t="s">
        <v>64</v>
      </c>
      <c r="B45" s="32"/>
      <c r="C45" s="6" t="s">
        <v>107</v>
      </c>
      <c r="G45" s="40" t="s">
        <v>63</v>
      </c>
      <c r="H45" s="40"/>
      <c r="I45" s="40"/>
    </row>
  </sheetData>
  <mergeCells count="50">
    <mergeCell ref="A38:J38"/>
    <mergeCell ref="A39:J39"/>
    <mergeCell ref="A41:J41"/>
    <mergeCell ref="G44:I44"/>
    <mergeCell ref="G45:I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howInputMessage="1" showErrorMessage="1" prompt="Monto ejecutado en el trimestre" sqref="H28:H30" xr:uid="{00000000-0002-0000-0400-000000000000}"/>
    <dataValidation allowBlank="1" showInputMessage="1" showErrorMessage="1" prompt="Meta alcanzada en el trimestre" sqref="G28:G30" xr:uid="{00000000-0002-0000-0400-000001000000}"/>
    <dataValidation allowBlank="1" showInputMessage="1" showErrorMessage="1" prompt="Monto presupuestado para el producto" sqref="D28:D30 E29:F30 F28" xr:uid="{00000000-0002-0000-0400-000002000000}"/>
    <dataValidation allowBlank="1" showInputMessage="1" showErrorMessage="1" prompt="Meta anual del indicador" sqref="C28:C30 E28" xr:uid="{00000000-0002-0000-0400-000003000000}"/>
    <dataValidation allowBlank="1" showInputMessage="1" showErrorMessage="1" prompt="Nombre del indicador" sqref="B28:B30" xr:uid="{00000000-0002-0000-0400-000004000000}"/>
    <dataValidation allowBlank="1" showInputMessage="1" showErrorMessage="1" prompt="Nombre de cada producto" sqref="A28:A30" xr:uid="{00000000-0002-0000-0400-000005000000}"/>
    <dataValidation allowBlank="1" showInputMessage="1" showErrorMessage="1" prompt="¿En qué consiste el programa?" sqref="B34:J34 B19:J19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Oportunidades de mejora identificadas" sqref="A39:J40" xr:uid="{00000000-0002-0000-0400-000008000000}"/>
    <dataValidation allowBlank="1" showInputMessage="1" showErrorMessage="1" prompt="De existir desvío, explicar razones." sqref="B36:J36" xr:uid="{00000000-0002-0000-0400-000009000000}"/>
    <dataValidation allowBlank="1" showInputMessage="1" showErrorMessage="1" prompt="1. Describir lo plasmado en el presupuesto_x000a_2. Describir lo alcanzado en términos financieros y de producción " sqref="B35:J35" xr:uid="{00000000-0002-0000-0400-00000A000000}"/>
    <dataValidation allowBlank="1" showInputMessage="1" showErrorMessage="1" prompt="Nombre del producto" sqref="B33:J33" xr:uid="{00000000-0002-0000-0400-00000B000000}"/>
    <dataValidation allowBlank="1" showInputMessage="1" showErrorMessage="1" prompt="¿A quién va dirigido el programa?, ¿qué característica tiene esta población que requiere ser beneficiada?" sqref="B20:J20" xr:uid="{00000000-0002-0000-0400-00000C000000}"/>
    <dataValidation allowBlank="1" showInputMessage="1" prompt="Nombre del capítulo" sqref="B8:J10" xr:uid="{00000000-0002-0000-0400-00000D000000}"/>
    <dataValidation allowBlank="1" sqref="A8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7706</vt:lpstr>
      <vt:lpstr>7707</vt:lpstr>
      <vt:lpstr>7708</vt:lpstr>
      <vt:lpstr>7709</vt:lpstr>
      <vt:lpstr>6816</vt:lpstr>
      <vt:lpstr>6817</vt:lpstr>
      <vt:lpstr>6819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Paul Laudislao Rosario Almánzar</cp:lastModifiedBy>
  <cp:lastPrinted>2022-05-11T19:34:47Z</cp:lastPrinted>
  <dcterms:created xsi:type="dcterms:W3CDTF">2021-03-22T15:50:10Z</dcterms:created>
  <dcterms:modified xsi:type="dcterms:W3CDTF">2023-10-13T14:37:20Z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