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rosario\Desktop\"/>
    </mc:Choice>
  </mc:AlternateContent>
  <xr:revisionPtr revIDLastSave="0" documentId="13_ncr:1_{9F0CE858-35FD-498C-B8C0-0975CDF26CA5}" xr6:coauthVersionLast="47" xr6:coauthVersionMax="47" xr10:uidLastSave="{00000000-0000-0000-0000-000000000000}"/>
  <bookViews>
    <workbookView xWindow="20370" yWindow="4185" windowWidth="24240" windowHeight="13140" activeTab="3" xr2:uid="{00000000-000D-0000-FFFF-FFFF00000000}"/>
  </bookViews>
  <sheets>
    <sheet name="7706" sheetId="1" r:id="rId1"/>
    <sheet name="7707" sheetId="5" r:id="rId2"/>
    <sheet name="7708" sheetId="6" r:id="rId3"/>
    <sheet name="7709" sheetId="2" r:id="rId4"/>
    <sheet name="6816" sheetId="3" r:id="rId5"/>
    <sheet name="6817" sheetId="4" r:id="rId6"/>
    <sheet name="6819" sheetId="8" r:id="rId7"/>
  </sheets>
  <externalReferences>
    <externalReference r:id="rId8"/>
  </externalReferences>
  <definedNames>
    <definedName name="_xlnm.Print_Area" localSheetId="3">'7709'!$A$1:$J$45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2" l="1"/>
  <c r="B44" i="2"/>
  <c r="F25" i="2"/>
  <c r="H29" i="2"/>
  <c r="B44" i="6"/>
  <c r="F29" i="6"/>
  <c r="B45" i="5"/>
  <c r="B44" i="5"/>
  <c r="F25" i="5"/>
  <c r="H29" i="5"/>
  <c r="F29" i="5"/>
  <c r="F25" i="1"/>
  <c r="B45" i="1"/>
  <c r="B44" i="1"/>
  <c r="H29" i="1"/>
  <c r="F29" i="1"/>
  <c r="B44" i="8"/>
  <c r="F29" i="8"/>
  <c r="B44" i="4"/>
  <c r="F29" i="4"/>
  <c r="B44" i="3"/>
  <c r="F29" i="3"/>
  <c r="C15" i="2"/>
  <c r="C14" i="2"/>
  <c r="C15" i="5"/>
  <c r="C14" i="5"/>
  <c r="I29" i="1"/>
  <c r="I29" i="4"/>
  <c r="J29" i="8" l="1"/>
  <c r="I29" i="8"/>
  <c r="I25" i="8"/>
  <c r="C16" i="8"/>
  <c r="C15" i="8"/>
  <c r="C14" i="8"/>
  <c r="C15" i="6" l="1"/>
  <c r="J29" i="1" l="1"/>
  <c r="I29" i="6"/>
  <c r="J29" i="5" l="1"/>
  <c r="I29" i="5"/>
  <c r="J29" i="4"/>
  <c r="J29" i="6"/>
  <c r="J29" i="3"/>
  <c r="I29" i="3"/>
  <c r="J29" i="2"/>
  <c r="I29" i="2"/>
  <c r="I25" i="6" l="1"/>
  <c r="C16" i="6"/>
  <c r="C14" i="6"/>
  <c r="I25" i="5" l="1"/>
  <c r="I25" i="4" l="1"/>
  <c r="C16" i="4"/>
  <c r="C15" i="4"/>
  <c r="C14" i="4"/>
  <c r="I25" i="3" l="1"/>
  <c r="C16" i="3"/>
  <c r="C15" i="3"/>
  <c r="C14" i="3"/>
  <c r="I25" i="2" l="1"/>
  <c r="I25" i="1" l="1"/>
  <c r="C16" i="1"/>
  <c r="C15" i="1"/>
  <c r="C14" i="1"/>
</calcChain>
</file>

<file path=xl/sharedStrings.xml><?xml version="1.0" encoding="utf-8"?>
<sst xmlns="http://schemas.openxmlformats.org/spreadsheetml/2006/main" count="533" uniqueCount="128">
  <si>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</si>
  <si>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</si>
  <si>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</si>
  <si>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</si>
  <si>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</si>
  <si>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</si>
  <si>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</si>
  <si>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</si>
  <si>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</si>
  <si>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</si>
  <si>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</si>
  <si>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</si>
  <si>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</si>
  <si>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</si>
  <si>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</si>
  <si>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</si>
  <si>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</si>
  <si>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</si>
  <si>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</si>
  <si>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</si>
  <si>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</si>
  <si>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</si>
  <si>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</si>
  <si>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</si>
  <si>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</si>
  <si>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</si>
  <si>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</si>
  <si>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</si>
  <si>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</si>
  <si>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</si>
  <si>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</si>
  <si>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</si>
  <si>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</si>
  <si>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</si>
  <si>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</si>
  <si>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</si>
  <si>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</si>
  <si>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</si>
  <si>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</si>
  <si>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</si>
  <si>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</si>
  <si>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</si>
  <si>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</si>
  <si>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</si>
  <si>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</si>
  <si>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</si>
  <si>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</si>
  <si>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</si>
  <si>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</si>
  <si>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</si>
  <si>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</si>
  <si>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</si>
  <si>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</si>
  <si>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</si>
  <si>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</si>
  <si>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</si>
  <si>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</si>
  <si>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</si>
  <si>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</si>
  <si>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</si>
  <si>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</si>
  <si>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</si>
  <si>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</si>
  <si>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</si>
  <si>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</si>
  <si>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</si>
  <si>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</si>
  <si>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</si>
  <si>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</si>
  <si>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</si>
  <si>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</si>
  <si>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</si>
  <si>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</si>
  <si>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</si>
  <si>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</si>
  <si>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</si>
  <si>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</si>
  <si>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</si>
  <si>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</si>
  <si>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</si>
  <si>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</si>
  <si>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</si>
  <si>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</si>
  <si>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</si>
  <si>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</si>
  <si>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</si>
  <si>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</si>
  <si>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</si>
  <si>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</si>
  <si>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</si>
  <si>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</si>
  <si>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</si>
  <si>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</si>
  <si>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</si>
  <si>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</si>
  <si>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</si>
  <si>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</si>
  <si>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</si>
  <si>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</si>
  <si>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</si>
  <si>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</si>
  <si>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</si>
  <si>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6819.-Personas fisicas y juridicas reciben formacion para el uso, desarrollo y ahorro de la energia.</t>
  </si>
  <si>
    <t>Arsenio Diloné</t>
  </si>
  <si>
    <t>Director Financiero</t>
  </si>
  <si>
    <t>Informe de Evaluación 2do Semestre julio-diciembre del 2023 de las Metas Físicas-Financieras</t>
  </si>
  <si>
    <t>T3: Meta Fisica cumplida al 100% en el indicador 1. El indicador de fiscalizaciones corresponde a la DGM. La desviacion financiera se produce debido a que el presupuesto asignado a ese producto fue redirigido a otra actividad en SIGEF,  para otros procesos priorizados en las actividades centrales del programa 01
T4: Meta Fisica cumplida al 100% en el indicador 1. El indicador de fiscalizaciones corresponde a la DGM. La desviacion financiera se produce debido a que el presupuesto asignado a ese producto fue redirigido a otra actividad en SIGEF,  para otros procesos priorizados en las actividades centrales del programa 01</t>
  </si>
  <si>
    <t>T3: La desviacion financiera se produce porque los viaticos pagados al personal que realizo las fiscalizaciones no fueron asociados al producto. Y los recursos correspondintes a remuneraciones estan siendo ejecutados por el producto 01 - acciones comunes, dentro del mismo programa.
T4: La desviacion financiera se produce porque los viaticos pagados al personal que realizo las fiscalizaciones no fueron asociados al producto. Y los recursos correspondintes a remuneraciones estan siendo ejecutados por el producto 01 - acciones comunes, dentro del mismo programa</t>
  </si>
  <si>
    <t>T3: La desviacion financiera se produce porque los gastos asociados (refrigerios, combustible, audiovisuales, entre otros), se ejecutan por la actividad central del progama 01.
T4: La desviacion financiera se produce porque los gastos asociados (refrigerios, combustible, audiovisuales, entre otros), se ejecutan por la actividad central del progama 01.</t>
  </si>
  <si>
    <t>T3: La Meta Física tuvo una variación debido a que este producto es a solicitud de terceros. La desviacion financiera se produce debido a que no se programaron los montos de remuneraciones de este producto.
T4: La Meta Física tuvo una variación debido a que este producto es a solicitud de terceros. La desviacion financiera se produce debido a que no se programaron los montos de remuneraciones de este producto.</t>
  </si>
  <si>
    <t>T3: La desviacion financiera se produce debido a que los procesos vinculados a este producto, estan a nivel de adjudicacion y registro de contratos , representando una apropiacion total en preventivo y compromiso de 291 MM , que se estaran adjudicando en el cuarto trimestre.
T4: La desviacion financiera se produce debido a que los procesos vinculados a este producto, estan a nivel de adjudicacion y registro de contratos , representando una apropiacion total en preventivo y compromiso de 291 MM , que se estaran adjudicando en el cuarto trimestre.</t>
  </si>
  <si>
    <t>T3: La desviacion financiera se produce por modificaciones presupuestarias, debido a que los insumos utilizados estan disponibles en el almacen del ministerio.
T4: La desviacion financiera se produce por modificaciones presupuestarias, debido a que los insumos utilizados estan disponibles en el almacen del ministerio</t>
  </si>
  <si>
    <t>T3: La desviacion financiera se produce porque hay procesos abiertos de compras que se estaran ejecutando en el tercer trimestre.
T4: La desviacion financiera se produce porque hay procesos abiertos de compras que se estaran ejecutando en el tercer trimestre.</t>
  </si>
  <si>
    <r>
      <t xml:space="preserve">Se otorgaron un total de 10 Resoluciones de exploración minera, correspondiente al semestre </t>
    </r>
    <r>
      <rPr>
        <b/>
        <i/>
        <sz val="11"/>
        <color theme="1"/>
        <rFont val="Calibri"/>
        <family val="2"/>
        <scheme val="minor"/>
      </rPr>
      <t>julio - diciembre 2023.</t>
    </r>
  </si>
  <si>
    <r>
      <t>Esta actividad consiste en inspecionar las ejecutorias de los planes de mantenimiento realizados a las infraestruturas energéticas. Para el semestre</t>
    </r>
    <r>
      <rPr>
        <b/>
        <i/>
        <sz val="11"/>
        <color theme="1"/>
        <rFont val="Calibri"/>
        <family val="2"/>
        <scheme val="minor"/>
      </rPr>
      <t xml:space="preserve"> julio - diciembre 2023</t>
    </r>
    <r>
      <rPr>
        <i/>
        <sz val="11"/>
        <color theme="1"/>
        <rFont val="Calibri"/>
        <family val="2"/>
        <scheme val="minor"/>
      </rPr>
      <t xml:space="preserve"> se realizaron 25 visitas a infraestructuras energéticas.</t>
    </r>
  </si>
  <si>
    <r>
      <t xml:space="preserve">Durante el semestre </t>
    </r>
    <r>
      <rPr>
        <b/>
        <i/>
        <sz val="11"/>
        <color theme="1"/>
        <rFont val="Calibri"/>
        <family val="2"/>
        <scheme val="minor"/>
      </rPr>
      <t>julio - diciembre 2023</t>
    </r>
    <r>
      <rPr>
        <i/>
        <sz val="11"/>
        <color theme="1"/>
        <rFont val="Calibri"/>
        <family val="2"/>
        <scheme val="minor"/>
      </rPr>
      <t>, se lograron ejecutar 17 actividades de educativas.</t>
    </r>
  </si>
  <si>
    <r>
      <t xml:space="preserve">Durante el semestre </t>
    </r>
    <r>
      <rPr>
        <b/>
        <i/>
        <sz val="11"/>
        <color theme="1"/>
        <rFont val="Calibri"/>
        <family val="2"/>
        <scheme val="minor"/>
      </rPr>
      <t>julio - diciembre del 2023</t>
    </r>
    <r>
      <rPr>
        <i/>
        <sz val="11"/>
        <color theme="1"/>
        <rFont val="Calibri"/>
        <family val="2"/>
        <scheme val="minor"/>
      </rPr>
      <t>,  se  realizaron 10 supervisiones de instituciones que utilizan radiaciones ionizantes.</t>
    </r>
  </si>
  <si>
    <r>
      <t>En el período</t>
    </r>
    <r>
      <rPr>
        <b/>
        <i/>
        <sz val="11"/>
        <color theme="1"/>
        <rFont val="Calibri"/>
        <family val="2"/>
        <scheme val="minor"/>
      </rPr>
      <t xml:space="preserve"> julio-diciembre 2023</t>
    </r>
    <r>
      <rPr>
        <i/>
        <sz val="11"/>
        <color theme="1"/>
        <rFont val="Calibri"/>
        <family val="2"/>
        <scheme val="minor"/>
      </rPr>
      <t xml:space="preserve"> se recibio dos (2) reporte de datos de líneas sísmicas 2D. </t>
    </r>
  </si>
  <si>
    <r>
      <t>Durante el semestre</t>
    </r>
    <r>
      <rPr>
        <b/>
        <i/>
        <sz val="11"/>
        <color theme="1"/>
        <rFont val="Calibri"/>
        <family val="2"/>
        <scheme val="minor"/>
      </rPr>
      <t xml:space="preserve"> julio - diciembre 2023</t>
    </r>
    <r>
      <rPr>
        <i/>
        <sz val="11"/>
        <color theme="1"/>
        <rFont val="Calibri"/>
        <family val="2"/>
        <scheme val="minor"/>
      </rPr>
      <t>, se realizaron 16 informes de seguimiento correspondiente a 8 actividades de instalacion, rehabilitación o seguimiento y evaluiacion de los proyectos de electrificación.</t>
    </r>
  </si>
  <si>
    <t xml:space="preserve">3.2.1. </t>
  </si>
  <si>
    <t>Asegurar un suministro confiable de electricidad, a precios competitivos y en condiciones de sostenibilidad financiera y ambiental.</t>
  </si>
  <si>
    <t>Desarrollar una estrategia integrada de exploración petrolera de corto, mediano y largo plazos, coherente y sostenida, que permita determinar la factibilidad de la explotación, incluyendo la plataforma marina y asegurando la sostenibilidad ambiental.</t>
  </si>
  <si>
    <t>3.2.2</t>
  </si>
  <si>
    <t>Programación Semestral</t>
  </si>
  <si>
    <t>Ejecución Semestral</t>
  </si>
  <si>
    <r>
      <t xml:space="preserve">Con la aprobación del Plan de Fiscalización, y las coordinaciones correspondientes para los trabajos de campo según la programación definida, el Viceministerio de Minas , durante el período  </t>
    </r>
    <r>
      <rPr>
        <b/>
        <i/>
        <sz val="12"/>
        <color theme="1"/>
        <rFont val="Calibri"/>
        <family val="2"/>
        <scheme val="minor"/>
      </rPr>
      <t>julio - diciembre  2023</t>
    </r>
    <r>
      <rPr>
        <i/>
        <sz val="12"/>
        <color theme="1"/>
        <rFont val="Calibri"/>
        <family val="2"/>
        <scheme val="minor"/>
      </rPr>
      <t xml:space="preserve">, realizó 4 informes de fiscalizaciones mineras aplicando el Protocolo diseñado para la finalidad.
</t>
    </r>
  </si>
  <si>
    <r>
      <t xml:space="preserve">VI. </t>
    </r>
    <r>
      <rPr>
        <b/>
        <sz val="12"/>
        <color theme="0"/>
        <rFont val="Century Gothic"/>
        <family val="2"/>
      </rPr>
      <t>Oportunidades de Mejora</t>
    </r>
  </si>
  <si>
    <r>
      <rPr>
        <b/>
        <sz val="12"/>
        <rFont val="Calibri"/>
        <family val="2"/>
      </rPr>
      <t>Nota:</t>
    </r>
    <r>
      <rPr>
        <sz val="12"/>
        <rFont val="Calibri"/>
        <family val="2"/>
      </rPr>
      <t xml:space="preserve"> Las secciones III, IV, V y VI deben ser repetidas, la misma cantidad de programas sustantivos (codificados desde 11 al 95) que tenga la unidad ejecutora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</si>
</sst>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b/>
      <u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2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164" fontId="0" fillId="0" borderId="0" xfId="1" applyFont="1"/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4" fontId="26" fillId="0" borderId="22" xfId="0" applyNumberFormat="1" applyFont="1" applyBorder="1" applyProtection="1"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168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22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8" borderId="25" xfId="0" applyFont="1" applyFill="1" applyBorder="1" applyAlignment="1">
      <alignment horizontal="center" vertical="center" wrapText="1" readingOrder="1"/>
    </xf>
    <xf numFmtId="0" fontId="15" fillId="8" borderId="24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vertical="top" wrapText="1"/>
    </xf>
    <xf numFmtId="0" fontId="29" fillId="0" borderId="0" xfId="0" applyFont="1" applyProtection="1">
      <protection locked="0"/>
    </xf>
    <xf numFmtId="0" fontId="29" fillId="0" borderId="0" xfId="0" applyFont="1"/>
    <xf numFmtId="0" fontId="4" fillId="9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vertical="top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165" fontId="30" fillId="0" borderId="12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3" borderId="17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9" fillId="3" borderId="18" xfId="0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49" fontId="3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3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3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8" fillId="0" borderId="17" xfId="0" applyFont="1" applyBorder="1"/>
    <xf numFmtId="0" fontId="31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18" xfId="0" applyFont="1" applyBorder="1" applyAlignment="1" applyProtection="1">
      <alignment horizontal="left" vertical="center"/>
      <protection locked="0"/>
    </xf>
    <xf numFmtId="0" fontId="32" fillId="0" borderId="0" xfId="0" applyFont="1" applyProtection="1">
      <protection locked="0"/>
    </xf>
    <xf numFmtId="0" fontId="29" fillId="6" borderId="19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/>
    </xf>
    <xf numFmtId="0" fontId="29" fillId="0" borderId="19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vertical="center" wrapText="1"/>
    </xf>
    <xf numFmtId="0" fontId="33" fillId="6" borderId="23" xfId="0" applyFont="1" applyFill="1" applyBorder="1" applyAlignment="1">
      <alignment horizontal="center" vertical="center" wrapText="1" readingOrder="1"/>
    </xf>
    <xf numFmtId="0" fontId="33" fillId="6" borderId="24" xfId="0" applyFont="1" applyFill="1" applyBorder="1" applyAlignment="1">
      <alignment horizontal="center" vertical="center" wrapText="1" readingOrder="1"/>
    </xf>
    <xf numFmtId="0" fontId="33" fillId="6" borderId="25" xfId="0" applyFont="1" applyFill="1" applyBorder="1" applyAlignment="1">
      <alignment horizontal="center" vertical="center" wrapText="1" readingOrder="1"/>
    </xf>
    <xf numFmtId="0" fontId="33" fillId="6" borderId="38" xfId="0" applyFont="1" applyFill="1" applyBorder="1" applyAlignment="1">
      <alignment horizontal="center" vertical="center" wrapText="1" readingOrder="1"/>
    </xf>
    <xf numFmtId="0" fontId="33" fillId="6" borderId="26" xfId="0" applyFont="1" applyFill="1" applyBorder="1" applyAlignment="1">
      <alignment horizontal="center" vertical="center" wrapText="1" readingOrder="1"/>
    </xf>
    <xf numFmtId="39" fontId="32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3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3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32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3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32" fillId="0" borderId="28" xfId="2" applyNumberFormat="1" applyFont="1" applyFill="1" applyBorder="1" applyAlignment="1" applyProtection="1">
      <alignment horizontal="center" vertical="center" wrapText="1" readingOrder="1"/>
    </xf>
    <xf numFmtId="10" fontId="32" fillId="0" borderId="29" xfId="2" applyNumberFormat="1" applyFont="1" applyFill="1" applyBorder="1" applyAlignment="1" applyProtection="1">
      <alignment horizontal="center" vertical="center" wrapText="1" readingOrder="1"/>
    </xf>
    <xf numFmtId="0" fontId="29" fillId="0" borderId="17" xfId="0" applyFont="1" applyBorder="1"/>
    <xf numFmtId="0" fontId="34" fillId="8" borderId="28" xfId="0" applyFont="1" applyFill="1" applyBorder="1" applyAlignment="1">
      <alignment horizontal="center" vertical="center" wrapText="1" readingOrder="1"/>
    </xf>
    <xf numFmtId="0" fontId="32" fillId="6" borderId="28" xfId="0" applyFont="1" applyFill="1" applyBorder="1" applyAlignment="1">
      <alignment vertical="top" wrapText="1"/>
    </xf>
    <xf numFmtId="0" fontId="34" fillId="8" borderId="25" xfId="0" applyFont="1" applyFill="1" applyBorder="1" applyAlignment="1">
      <alignment horizontal="center" vertical="center" wrapText="1" readingOrder="1"/>
    </xf>
    <xf numFmtId="0" fontId="34" fillId="8" borderId="24" xfId="0" applyFont="1" applyFill="1" applyBorder="1" applyAlignment="1">
      <alignment horizontal="center" vertical="center" wrapText="1" readingOrder="1"/>
    </xf>
    <xf numFmtId="0" fontId="32" fillId="6" borderId="29" xfId="0" applyFont="1" applyFill="1" applyBorder="1" applyAlignment="1">
      <alignment vertical="top" wrapText="1"/>
    </xf>
    <xf numFmtId="0" fontId="34" fillId="8" borderId="30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 readingOrder="1"/>
    </xf>
    <xf numFmtId="0" fontId="34" fillId="8" borderId="32" xfId="0" applyFont="1" applyFill="1" applyBorder="1" applyAlignment="1">
      <alignment horizontal="center" vertical="center" wrapText="1" readingOrder="1"/>
    </xf>
    <xf numFmtId="0" fontId="32" fillId="0" borderId="24" xfId="0" applyFont="1" applyBorder="1" applyAlignment="1" applyProtection="1">
      <alignment vertical="top" wrapText="1"/>
      <protection locked="0"/>
    </xf>
    <xf numFmtId="0" fontId="32" fillId="0" borderId="28" xfId="0" applyFont="1" applyBorder="1" applyAlignment="1" applyProtection="1">
      <alignment vertical="top" wrapText="1"/>
      <protection locked="0"/>
    </xf>
    <xf numFmtId="166" fontId="32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32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32" fillId="0" borderId="28" xfId="0" applyNumberFormat="1" applyFont="1" applyBorder="1" applyAlignment="1" applyProtection="1">
      <alignment horizontal="center" vertical="center" wrapText="1"/>
      <protection locked="0"/>
    </xf>
    <xf numFmtId="10" fontId="32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32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32" fillId="0" borderId="33" xfId="0" applyFont="1" applyBorder="1" applyAlignment="1" applyProtection="1">
      <alignment vertical="top" wrapText="1"/>
      <protection locked="0"/>
    </xf>
    <xf numFmtId="0" fontId="32" fillId="0" borderId="34" xfId="0" applyFont="1" applyBorder="1" applyAlignment="1" applyProtection="1">
      <alignment vertical="top" wrapText="1"/>
      <protection locked="0"/>
    </xf>
    <xf numFmtId="166" fontId="32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32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32" fillId="0" borderId="34" xfId="0" applyNumberFormat="1" applyFont="1" applyBorder="1" applyAlignment="1" applyProtection="1">
      <alignment horizontal="center" vertical="center" wrapText="1"/>
      <protection locked="0"/>
    </xf>
    <xf numFmtId="10" fontId="32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32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31" fillId="0" borderId="35" xfId="0" applyFont="1" applyBorder="1" applyAlignment="1" applyProtection="1">
      <alignment horizontal="left" vertical="center" wrapText="1"/>
      <protection locked="0"/>
    </xf>
    <xf numFmtId="0" fontId="31" fillId="0" borderId="36" xfId="0" applyFont="1" applyBorder="1" applyAlignment="1" applyProtection="1">
      <alignment horizontal="left" vertical="center" wrapText="1"/>
      <protection locked="0"/>
    </xf>
    <xf numFmtId="0" fontId="31" fillId="0" borderId="37" xfId="0" applyFont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 vertical="center" wrapText="1"/>
    </xf>
    <xf numFmtId="0" fontId="33" fillId="0" borderId="22" xfId="0" applyFont="1" applyBorder="1" applyProtection="1">
      <protection locked="0"/>
    </xf>
    <xf numFmtId="4" fontId="33" fillId="0" borderId="22" xfId="0" applyNumberFormat="1" applyFont="1" applyBorder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gobdo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04" dataDxfId="102" headerRowBorderDxfId="103" tableBorderDxfId="101" totalsRowBorderDxfId="100">
  <tableColumns count="10">
    <tableColumn id="1" xr3:uid="{00000000-0010-0000-0000-000001000000}" name="Producto" dataDxfId="99"/>
    <tableColumn id="2" xr3:uid="{00000000-0010-0000-0000-000002000000}" name="Indicador" dataDxfId="98"/>
    <tableColumn id="3" xr3:uid="{00000000-0010-0000-0000-000003000000}" name="Física_x000a_(A)" dataDxfId="97"/>
    <tableColumn id="4" xr3:uid="{00000000-0010-0000-0000-000004000000}" name="Financiera_x000a_(B)" dataDxfId="96"/>
    <tableColumn id="9" xr3:uid="{00000000-0010-0000-0000-000009000000}" name="Física_x000a_(C)" dataDxfId="95"/>
    <tableColumn id="10" xr3:uid="{00000000-0010-0000-0000-00000A000000}" name="Financiera_x000a_(D)" dataDxfId="94">
      <calculatedColumnFormula>Tabla1[[#This Row],[Financiera
(B)]]/4</calculatedColumnFormula>
    </tableColumn>
    <tableColumn id="5" xr3:uid="{00000000-0010-0000-0000-000005000000}" name="Física _x000a_(E)" dataDxfId="93"/>
    <tableColumn id="6" xr3:uid="{00000000-0010-0000-0000-000006000000}" name="Financiera _x000a_ (F)" dataDxfId="92">
      <calculatedColumnFormula>11539419.92+12086485.84</calculatedColumnFormula>
    </tableColumn>
    <tableColumn id="7" xr3:uid="{00000000-0010-0000-0000-000007000000}" name="Física _x000a_(%)_x000a_ G=E/C" dataDxfId="91" dataCellStyle="Porcentaje">
      <calculatedColumnFormula>IF(G29&gt;0,G29/E29,0)</calculatedColumnFormula>
    </tableColumn>
    <tableColumn id="8" xr3:uid="{00000000-0010-0000-0000-000008000000}" name="Financiero _x000a_(%) _x000a_H=F/D" dataDxfId="9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16" displayName="Tabla16" ref="A28:J30" totalsRowShown="0" headerRowDxfId="89" dataDxfId="87" headerRowBorderDxfId="88" tableBorderDxfId="86" totalsRowBorderDxfId="85">
  <tableColumns count="10">
    <tableColumn id="1" xr3:uid="{00000000-0010-0000-0300-000001000000}" name="Producto" dataDxfId="84"/>
    <tableColumn id="2" xr3:uid="{00000000-0010-0000-0300-000002000000}" name="Indicador" dataDxfId="83"/>
    <tableColumn id="3" xr3:uid="{00000000-0010-0000-0300-000003000000}" name="Física_x000a_(A)" dataDxfId="82"/>
    <tableColumn id="4" xr3:uid="{00000000-0010-0000-0300-000004000000}" name="Financiera_x000a_(B)" dataDxfId="81">
      <calculatedColumnFormula>+C25</calculatedColumnFormula>
    </tableColumn>
    <tableColumn id="9" xr3:uid="{00000000-0010-0000-0300-000009000000}" name="Física_x000a_(C)" dataDxfId="80"/>
    <tableColumn id="10" xr3:uid="{00000000-0010-0000-0300-00000A000000}" name="Financiera_x000a_(D)" dataDxfId="79">
      <calculatedColumnFormula>152286840+12203906</calculatedColumnFormula>
    </tableColumn>
    <tableColumn id="5" xr3:uid="{00000000-0010-0000-0300-000005000000}" name="Física _x000a_(E)" dataDxfId="78"/>
    <tableColumn id="6" xr3:uid="{00000000-0010-0000-0300-000006000000}" name="Financiera _x000a_ (F)" dataDxfId="77">
      <calculatedColumnFormula>348902.4+45762091.51</calculatedColumnFormula>
    </tableColumn>
    <tableColumn id="7" xr3:uid="{00000000-0010-0000-0300-000007000000}" name="Física _x000a_(%)_x000a_ G=E/C" dataDxfId="76" dataCellStyle="Porcentaje">
      <calculatedColumnFormula>IF(G29&gt;0,G29/E29,0)</calculatedColumnFormula>
    </tableColumn>
    <tableColumn id="8" xr3:uid="{00000000-0010-0000-0300-000008000000}" name="Financiero _x000a_(%) _x000a_H=F/D" dataDxfId="7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7" displayName="Tabla17" ref="A28:J30" totalsRowShown="0" headerRowDxfId="74" dataDxfId="72" headerRowBorderDxfId="73" tableBorderDxfId="71" totalsRowBorderDxfId="70">
  <tableColumns count="10">
    <tableColumn id="1" xr3:uid="{00000000-0010-0000-0500-000001000000}" name="Producto" dataDxfId="69"/>
    <tableColumn id="2" xr3:uid="{00000000-0010-0000-0500-000002000000}" name="Indicador" dataDxfId="68"/>
    <tableColumn id="3" xr3:uid="{00000000-0010-0000-0500-000003000000}" name="Física_x000a_(A)" dataDxfId="67"/>
    <tableColumn id="4" xr3:uid="{00000000-0010-0000-0500-000004000000}" name="Financiera_x000a_(B)" dataDxfId="66">
      <calculatedColumnFormula>+C25</calculatedColumnFormula>
    </tableColumn>
    <tableColumn id="9" xr3:uid="{00000000-0010-0000-0500-000009000000}" name="Física_x000a_(C)" dataDxfId="65"/>
    <tableColumn id="10" xr3:uid="{00000000-0010-0000-0500-00000A000000}" name="Financiera_x000a_(D)" dataDxfId="64">
      <calculatedColumnFormula>103367*2</calculatedColumnFormula>
    </tableColumn>
    <tableColumn id="5" xr3:uid="{00000000-0010-0000-0500-000005000000}" name="Física _x000a_(E)" dataDxfId="63"/>
    <tableColumn id="6" xr3:uid="{00000000-0010-0000-0500-000006000000}" name="Financiera _x000a_ (F)" dataDxfId="62">
      <calculatedColumnFormula>Tabla17[[#This Row],[Financiera
(D)]]</calculatedColumnFormula>
    </tableColumn>
    <tableColumn id="7" xr3:uid="{00000000-0010-0000-0500-000007000000}" name="Física _x000a_(%)_x000a_ G=E/C" dataDxfId="61" dataCellStyle="Porcentaje">
      <calculatedColumnFormula>IF(G29&gt;0,G29/E29,0)</calculatedColumnFormula>
    </tableColumn>
    <tableColumn id="8" xr3:uid="{00000000-0010-0000-0500-000008000000}" name="Financiero _x000a_(%) _x000a_H=F/D" dataDxfId="6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13" displayName="Tabla13" ref="A28:J30" totalsRowShown="0" headerRowDxfId="59" dataDxfId="57" headerRowBorderDxfId="58" tableBorderDxfId="56" totalsRowBorderDxfId="55">
  <tableColumns count="10">
    <tableColumn id="1" xr3:uid="{00000000-0010-0000-0600-000001000000}" name="Producto" dataDxfId="54"/>
    <tableColumn id="2" xr3:uid="{00000000-0010-0000-0600-000002000000}" name="Indicador" dataDxfId="53"/>
    <tableColumn id="3" xr3:uid="{00000000-0010-0000-0600-000003000000}" name="Física_x000a_(A)" dataDxfId="52"/>
    <tableColumn id="4" xr3:uid="{00000000-0010-0000-0600-000004000000}" name="Financiera_x000a_(B)" dataDxfId="51"/>
    <tableColumn id="9" xr3:uid="{00000000-0010-0000-0600-000009000000}" name="Física_x000a_(C)" dataDxfId="50"/>
    <tableColumn id="10" xr3:uid="{00000000-0010-0000-0600-00000A000000}" name="Financiera_x000a_(D)" dataDxfId="49">
      <calculatedColumnFormula>Tabla13[[#This Row],[Financiera
(B)]]/4</calculatedColumnFormula>
    </tableColumn>
    <tableColumn id="5" xr3:uid="{00000000-0010-0000-0600-000005000000}" name="Física _x000a_(E)" dataDxfId="48"/>
    <tableColumn id="6" xr3:uid="{00000000-0010-0000-0600-000006000000}" name="Financiera _x000a_ (F)" dataDxfId="47">
      <calculatedColumnFormula>6578694.88+2456496.33</calculatedColumnFormula>
    </tableColumn>
    <tableColumn id="7" xr3:uid="{00000000-0010-0000-0600-000007000000}" name="Física _x000a_(%)_x000a_ G=E/C" dataDxfId="46" dataCellStyle="Porcentaje">
      <calculatedColumnFormula>IF(G29&gt;0,G29/E29,0)</calculatedColumnFormula>
    </tableColumn>
    <tableColumn id="8" xr3:uid="{00000000-0010-0000-0600-000008000000}" name="Financiero _x000a_(%) _x000a_H=F/D" dataDxfId="4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28:J30" totalsRowShown="0" headerRowDxfId="1" dataDxfId="0" headerRowBorderDxfId="44" tableBorderDxfId="43" totalsRowBorderDxfId="42">
  <tableColumns count="10">
    <tableColumn id="1" xr3:uid="{00000000-0010-0000-0100-000001000000}" name="Producto" dataDxfId="11"/>
    <tableColumn id="2" xr3:uid="{00000000-0010-0000-0100-000002000000}" name="Indicador" dataDxfId="10"/>
    <tableColumn id="3" xr3:uid="{00000000-0010-0000-0100-000003000000}" name="Física_x000a_(A)" dataDxfId="9"/>
    <tableColumn id="4" xr3:uid="{00000000-0010-0000-0100-000004000000}" name="Financiera_x000a_(B)" dataDxfId="8"/>
    <tableColumn id="9" xr3:uid="{00000000-0010-0000-0100-000009000000}" name="Física_x000a_(C)" dataDxfId="7"/>
    <tableColumn id="10" xr3:uid="{00000000-0010-0000-0100-00000A000000}" name="Financiera_x000a_(D)" dataDxfId="6">
      <calculatedColumnFormula>1688572*2</calculatedColumnFormula>
    </tableColumn>
    <tableColumn id="5" xr3:uid="{00000000-0010-0000-0100-000005000000}" name="Física _x000a_(E)" dataDxfId="5"/>
    <tableColumn id="6" xr3:uid="{00000000-0010-0000-0100-000006000000}" name="Financiera _x000a_ (F)" dataDxfId="4">
      <calculatedColumnFormula>Tabla14[[#This Row],[Financiera
(D)]]</calculatedColumnFormula>
    </tableColumn>
    <tableColumn id="7" xr3:uid="{00000000-0010-0000-0100-000007000000}" name="Física _x000a_(%)_x000a_ G=E/C" dataDxfId="3" dataCellStyle="Porcentaje">
      <calculatedColumnFormula>IF(G29&gt;0,G29/E29,0)</calculatedColumnFormula>
    </tableColumn>
    <tableColumn id="8" xr3:uid="{00000000-0010-0000-0100-000008000000}" name="Financiero _x000a_(%) _x000a_H=F/D" dataDxfId="2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15" displayName="Tabla15" ref="A28:J30" totalsRowShown="0" headerRowDxfId="41" dataDxfId="39" headerRowBorderDxfId="40" tableBorderDxfId="38" totalsRowBorderDxfId="37">
  <tableColumns count="10">
    <tableColumn id="1" xr3:uid="{00000000-0010-0000-0200-000001000000}" name="Producto" dataDxfId="36"/>
    <tableColumn id="2" xr3:uid="{00000000-0010-0000-0200-000002000000}" name="Indicador" dataDxfId="35"/>
    <tableColumn id="3" xr3:uid="{00000000-0010-0000-0200-000003000000}" name="Física_x000a_(A)" dataDxfId="34"/>
    <tableColumn id="4" xr3:uid="{00000000-0010-0000-0200-000004000000}" name="Financiera_x000a_(B)" dataDxfId="33">
      <calculatedColumnFormula>+C25</calculatedColumnFormula>
    </tableColumn>
    <tableColumn id="9" xr3:uid="{00000000-0010-0000-0200-000009000000}" name="Física_x000a_(C)" dataDxfId="32"/>
    <tableColumn id="10" xr3:uid="{00000000-0010-0000-0200-00000A000000}" name="Financiera_x000a_(D)" dataDxfId="31">
      <calculatedColumnFormula>4017145+2678096</calculatedColumnFormula>
    </tableColumn>
    <tableColumn id="5" xr3:uid="{00000000-0010-0000-0200-000005000000}" name="Física _x000a_(E)" dataDxfId="30"/>
    <tableColumn id="6" xr3:uid="{00000000-0010-0000-0200-000006000000}" name="Financiera _x000a_ (F)" dataDxfId="29">
      <calculatedColumnFormula>Tabla15[[#This Row],[Financiera
(D)]]</calculatedColumnFormula>
    </tableColumn>
    <tableColumn id="7" xr3:uid="{00000000-0010-0000-0200-000007000000}" name="Física _x000a_(%)_x000a_ G=E/C" dataDxfId="28" dataCellStyle="Porcentaje">
      <calculatedColumnFormula>IF(G29&gt;0,G29/E29,0)</calculatedColumnFormula>
    </tableColumn>
    <tableColumn id="8" xr3:uid="{00000000-0010-0000-0200-000008000000}" name="Financiero _x000a_(%) _x000a_H=F/D" dataDxfId="27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179" displayName="Tabla179" ref="A28:J30" totalsRowShown="0" headerRowDxfId="26" dataDxfId="24" headerRowBorderDxfId="25" tableBorderDxfId="23" totalsRowBorderDxfId="22">
  <tableColumns count="10">
    <tableColumn id="1" xr3:uid="{00000000-0010-0000-0400-000001000000}" name="Producto" dataDxfId="21"/>
    <tableColumn id="2" xr3:uid="{00000000-0010-0000-0400-000002000000}" name="Indicador" dataDxfId="20"/>
    <tableColumn id="3" xr3:uid="{00000000-0010-0000-0400-000003000000}" name="Física_x000a_(A)" dataDxfId="19"/>
    <tableColumn id="4" xr3:uid="{00000000-0010-0000-0400-000004000000}" name="Financiera_x000a_(B)" dataDxfId="18">
      <calculatedColumnFormula>+C25</calculatedColumnFormula>
    </tableColumn>
    <tableColumn id="9" xr3:uid="{00000000-0010-0000-0400-000009000000}" name="Física_x000a_(C)" dataDxfId="17"/>
    <tableColumn id="10" xr3:uid="{00000000-0010-0000-0400-00000A000000}" name="Financiera_x000a_(D)" dataDxfId="16">
      <calculatedColumnFormula>1089346+1256937</calculatedColumnFormula>
    </tableColumn>
    <tableColumn id="5" xr3:uid="{00000000-0010-0000-0400-000005000000}" name="Física _x000a_(E)" dataDxfId="15"/>
    <tableColumn id="6" xr3:uid="{00000000-0010-0000-0400-000006000000}" name="Financiera _x000a_ (F)" dataDxfId="14">
      <calculatedColumnFormula>Tabla179[[#This Row],[Financiera
(D)]]</calculatedColumnFormula>
    </tableColumn>
    <tableColumn id="7" xr3:uid="{00000000-0010-0000-0400-000007000000}" name="Física _x000a_(%)_x000a_ G=E/C" dataDxfId="13" dataCellStyle="Porcentaje">
      <calculatedColumnFormula>IF(G29&gt;0,G29/E29,0)</calculatedColumnFormula>
    </tableColumn>
    <tableColumn id="8" xr3:uid="{00000000-0010-0000-0400-000008000000}" name="Financiero _x000a_(%) _x000a_H=F/D" dataDxfId="12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K45"/>
  <sheetViews>
    <sheetView topLeftCell="A40" zoomScale="115" zoomScaleNormal="115" workbookViewId="0">
      <selection activeCell="B45" sqref="B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2"/>
      <c r="B1" s="66" t="s">
        <v>105</v>
      </c>
      <c r="C1" s="67"/>
      <c r="D1" s="67"/>
      <c r="E1" s="67"/>
      <c r="F1" s="67"/>
      <c r="G1" s="67"/>
      <c r="H1" s="67"/>
      <c r="I1" s="67"/>
      <c r="J1" s="68"/>
      <c r="K1" s="1"/>
    </row>
    <row r="2" spans="1:11" ht="21.75" customHeight="1" thickBot="1" x14ac:dyDescent="0.3">
      <c r="A2" s="23"/>
      <c r="B2" s="69" t="s">
        <v>0</v>
      </c>
      <c r="C2" s="70"/>
      <c r="D2" s="69" t="s">
        <v>1</v>
      </c>
      <c r="E2" s="70"/>
      <c r="F2" s="70"/>
      <c r="G2" s="70"/>
      <c r="H2" s="71"/>
      <c r="I2" s="2" t="s">
        <v>2</v>
      </c>
      <c r="J2" s="3" t="s">
        <v>3</v>
      </c>
      <c r="K2" s="1"/>
    </row>
    <row r="3" spans="1:11" ht="21.75" thickBot="1" x14ac:dyDescent="0.3">
      <c r="A3" s="24"/>
      <c r="B3" s="72" t="s">
        <v>4</v>
      </c>
      <c r="C3" s="73"/>
      <c r="D3" s="72"/>
      <c r="E3" s="73"/>
      <c r="F3" s="73"/>
      <c r="G3" s="73"/>
      <c r="H3" s="74"/>
      <c r="I3" s="28">
        <v>45304</v>
      </c>
      <c r="J3" s="29"/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11" ht="15.75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1"/>
    </row>
    <row r="7" spans="1:11" ht="15.75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4" t="s">
        <v>7</v>
      </c>
      <c r="B8" s="45" t="s">
        <v>50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15" customHeight="1" x14ac:dyDescent="0.25">
      <c r="A9" s="25" t="s">
        <v>36</v>
      </c>
      <c r="B9" s="45" t="s">
        <v>51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5" t="s">
        <v>37</v>
      </c>
      <c r="B10" s="45" t="s">
        <v>52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44.25" customHeight="1" x14ac:dyDescent="0.25">
      <c r="A11" s="4" t="s">
        <v>8</v>
      </c>
      <c r="B11" s="48" t="s">
        <v>54</v>
      </c>
      <c r="C11" s="49"/>
      <c r="D11" s="49"/>
      <c r="E11" s="49"/>
      <c r="F11" s="49"/>
      <c r="G11" s="49"/>
      <c r="H11" s="49"/>
      <c r="I11" s="49"/>
      <c r="J11" s="50"/>
    </row>
    <row r="12" spans="1:11" ht="49.5" customHeight="1" x14ac:dyDescent="0.25">
      <c r="A12" s="4" t="s">
        <v>9</v>
      </c>
      <c r="B12" s="48" t="s">
        <v>53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4" t="s">
        <v>11</v>
      </c>
      <c r="B14" s="26">
        <v>3</v>
      </c>
      <c r="C14" s="54" t="str">
        <f>IFERROR(VLOOKUP(B14,'[1]Validacion datos'!A2:B5,2,FALSE),"")</f>
        <v>DESARROLLO PRODUCTIVO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4" t="s">
        <v>12</v>
      </c>
      <c r="B15" s="7">
        <v>3.5</v>
      </c>
      <c r="C15" s="54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4"/>
      <c r="E15" s="54"/>
      <c r="F15" s="54"/>
      <c r="G15" s="54"/>
      <c r="H15" s="54"/>
      <c r="I15" s="54"/>
      <c r="J15" s="54"/>
    </row>
    <row r="16" spans="1:11" x14ac:dyDescent="0.25">
      <c r="A16" s="4" t="s">
        <v>13</v>
      </c>
      <c r="B16" s="8" t="s">
        <v>56</v>
      </c>
      <c r="C16" s="99" t="str">
        <f>IFERROR(VLOOKUP(B16,'[1]Validacion datos'!D8:E64,2,FALSE),"")</f>
        <v>Consolidar un entorno adecuado que incentive la inversión para el desarrollo sostenible del sector minero</v>
      </c>
      <c r="D16" s="99"/>
      <c r="E16" s="99"/>
      <c r="F16" s="99"/>
      <c r="G16" s="99"/>
      <c r="H16" s="99"/>
      <c r="I16" s="99"/>
      <c r="J16" s="99"/>
    </row>
    <row r="17" spans="1:11" ht="15.75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1" ht="29.25" customHeight="1" x14ac:dyDescent="0.25">
      <c r="A18" s="4" t="s">
        <v>15</v>
      </c>
      <c r="B18" s="100" t="s">
        <v>62</v>
      </c>
      <c r="C18" s="100"/>
      <c r="D18" s="100"/>
      <c r="E18" s="100"/>
      <c r="F18" s="100"/>
      <c r="G18" s="100"/>
      <c r="H18" s="100"/>
      <c r="I18" s="100"/>
      <c r="J18" s="101"/>
    </row>
    <row r="19" spans="1:11" ht="33" customHeight="1" x14ac:dyDescent="0.25">
      <c r="A19" s="9" t="s">
        <v>16</v>
      </c>
      <c r="B19" s="48" t="s">
        <v>63</v>
      </c>
      <c r="C19" s="48"/>
      <c r="D19" s="48"/>
      <c r="E19" s="48"/>
      <c r="F19" s="48"/>
      <c r="G19" s="48"/>
      <c r="H19" s="48"/>
      <c r="I19" s="48"/>
      <c r="J19" s="55"/>
    </row>
    <row r="20" spans="1:11" ht="34.5" customHeight="1" x14ac:dyDescent="0.25">
      <c r="A20" s="9" t="s">
        <v>17</v>
      </c>
      <c r="B20" s="48" t="s">
        <v>55</v>
      </c>
      <c r="C20" s="48"/>
      <c r="D20" s="48"/>
      <c r="E20" s="48"/>
      <c r="F20" s="48"/>
      <c r="G20" s="48"/>
      <c r="H20" s="48"/>
      <c r="I20" s="48"/>
      <c r="J20" s="55"/>
    </row>
    <row r="21" spans="1:11" ht="60" customHeight="1" x14ac:dyDescent="0.25">
      <c r="A21" s="9" t="s">
        <v>38</v>
      </c>
      <c r="B21" s="48" t="s">
        <v>65</v>
      </c>
      <c r="C21" s="48"/>
      <c r="D21" s="48"/>
      <c r="E21" s="48"/>
      <c r="F21" s="48"/>
      <c r="G21" s="48"/>
      <c r="H21" s="48"/>
      <c r="I21" s="48"/>
      <c r="J21" s="55"/>
      <c r="K21" s="1"/>
    </row>
    <row r="22" spans="1:11" ht="15.75" x14ac:dyDescent="0.25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1" ht="15.75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1" ht="15" customHeight="1" x14ac:dyDescent="0.25">
      <c r="A24" s="87" t="s">
        <v>20</v>
      </c>
      <c r="B24" s="88"/>
      <c r="C24" s="89" t="s">
        <v>21</v>
      </c>
      <c r="D24" s="91"/>
      <c r="E24" s="91"/>
      <c r="F24" s="91" t="s">
        <v>22</v>
      </c>
      <c r="G24" s="91"/>
      <c r="H24" s="88"/>
      <c r="I24" s="89" t="s">
        <v>23</v>
      </c>
      <c r="J24" s="90"/>
    </row>
    <row r="25" spans="1:11" x14ac:dyDescent="0.25">
      <c r="A25" s="56">
        <v>831300</v>
      </c>
      <c r="B25" s="57"/>
      <c r="C25" s="82">
        <v>831300</v>
      </c>
      <c r="D25" s="83"/>
      <c r="E25" s="84"/>
      <c r="F25" s="82">
        <f>+H29+24022363.84</f>
        <v>47648269.599999994</v>
      </c>
      <c r="G25" s="83"/>
      <c r="H25" s="84"/>
      <c r="I25" s="58">
        <f>IF(G25&gt;0,G25/C25,0)</f>
        <v>0</v>
      </c>
      <c r="J25" s="59"/>
    </row>
    <row r="26" spans="1:11" ht="15.75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1" ht="15" customHeight="1" x14ac:dyDescent="0.25">
      <c r="A27" s="5"/>
      <c r="B27"/>
      <c r="C27" s="79" t="s">
        <v>49</v>
      </c>
      <c r="D27" s="80"/>
      <c r="E27" s="85" t="s">
        <v>123</v>
      </c>
      <c r="F27" s="86"/>
      <c r="G27" s="79" t="s">
        <v>124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2" t="s">
        <v>88</v>
      </c>
      <c r="B29" s="33" t="s">
        <v>64</v>
      </c>
      <c r="C29" s="13">
        <v>3</v>
      </c>
      <c r="D29" s="39">
        <v>831300</v>
      </c>
      <c r="E29" s="39">
        <v>2</v>
      </c>
      <c r="F29" s="39">
        <f>277100*2</f>
        <v>554200</v>
      </c>
      <c r="G29" s="40">
        <v>10</v>
      </c>
      <c r="H29" s="39">
        <f t="shared" ref="H29" si="0">11539419.92+12086485.84</f>
        <v>23625905.759999998</v>
      </c>
      <c r="I29" s="37">
        <f>IF(G29&gt;0,G29/E29,0)</f>
        <v>5</v>
      </c>
      <c r="J29" s="42">
        <f>IF(H29&gt;0,H29/F29,0)</f>
        <v>42.630649151930704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1" ht="15.75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x14ac:dyDescent="0.25">
      <c r="A33" s="21" t="s">
        <v>30</v>
      </c>
      <c r="B33" s="48" t="s">
        <v>88</v>
      </c>
      <c r="C33" s="48"/>
      <c r="D33" s="48"/>
      <c r="E33" s="48"/>
      <c r="F33" s="48"/>
      <c r="G33" s="48"/>
      <c r="H33" s="48"/>
      <c r="I33" s="48"/>
      <c r="J33" s="55"/>
    </row>
    <row r="34" spans="1:11" ht="30" x14ac:dyDescent="0.25">
      <c r="A34" s="21" t="s">
        <v>31</v>
      </c>
      <c r="B34" s="48" t="s">
        <v>63</v>
      </c>
      <c r="C34" s="48"/>
      <c r="D34" s="48"/>
      <c r="E34" s="48"/>
      <c r="F34" s="48"/>
      <c r="G34" s="48"/>
      <c r="H34" s="48"/>
      <c r="I34" s="48"/>
      <c r="J34" s="55"/>
    </row>
    <row r="35" spans="1:11" ht="42.75" customHeight="1" x14ac:dyDescent="0.25">
      <c r="A35" s="21" t="s">
        <v>32</v>
      </c>
      <c r="B35" s="48" t="s">
        <v>113</v>
      </c>
      <c r="C35" s="48"/>
      <c r="D35" s="48"/>
      <c r="E35" s="48"/>
      <c r="F35" s="48"/>
      <c r="G35" s="48"/>
      <c r="H35" s="48"/>
      <c r="I35" s="48"/>
      <c r="J35" s="55"/>
    </row>
    <row r="36" spans="1:11" ht="60" customHeight="1" x14ac:dyDescent="0.25">
      <c r="A36" s="21" t="s">
        <v>33</v>
      </c>
      <c r="B36" s="48" t="s">
        <v>109</v>
      </c>
      <c r="C36" s="48"/>
      <c r="D36" s="48"/>
      <c r="E36" s="48"/>
      <c r="F36" s="48"/>
      <c r="G36" s="48"/>
      <c r="H36" s="48"/>
      <c r="I36" s="48"/>
      <c r="J36" s="55"/>
    </row>
    <row r="37" spans="1:11" ht="15.75" x14ac:dyDescent="0.25">
      <c r="A37" s="51" t="s">
        <v>34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1" ht="15.75" x14ac:dyDescent="0.25">
      <c r="A38" s="92" t="s">
        <v>35</v>
      </c>
      <c r="B38" s="93"/>
      <c r="C38" s="93"/>
      <c r="D38" s="93"/>
      <c r="E38" s="93"/>
      <c r="F38" s="93"/>
      <c r="G38" s="93"/>
      <c r="H38" s="93"/>
      <c r="I38" s="93"/>
      <c r="J38" s="94"/>
      <c r="K38" s="1"/>
    </row>
    <row r="39" spans="1:11" ht="27.75" customHeight="1" x14ac:dyDescent="0.25">
      <c r="A39" s="95" t="s">
        <v>41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98" t="s">
        <v>42</v>
      </c>
      <c r="B41" s="98"/>
      <c r="C41" s="98"/>
      <c r="D41" s="98"/>
      <c r="E41" s="98"/>
      <c r="F41" s="98"/>
      <c r="G41" s="98"/>
      <c r="H41" s="98"/>
      <c r="I41" s="98"/>
      <c r="J41" s="98"/>
    </row>
    <row r="43" spans="1:11" x14ac:dyDescent="0.25">
      <c r="A43" s="30" t="s">
        <v>57</v>
      </c>
      <c r="B43" s="31">
        <v>831300</v>
      </c>
    </row>
    <row r="44" spans="1:11" x14ac:dyDescent="0.25">
      <c r="A44" s="30" t="s">
        <v>59</v>
      </c>
      <c r="B44" s="31">
        <f>+B43</f>
        <v>831300</v>
      </c>
      <c r="C44" s="43" t="s">
        <v>103</v>
      </c>
      <c r="D44" s="43"/>
      <c r="E44" s="43"/>
      <c r="G44" s="43" t="s">
        <v>58</v>
      </c>
      <c r="H44" s="43"/>
      <c r="I44" s="43"/>
    </row>
    <row r="45" spans="1:11" x14ac:dyDescent="0.25">
      <c r="A45" s="30" t="s">
        <v>61</v>
      </c>
      <c r="B45" s="31">
        <f>+F25</f>
        <v>47648269.599999994</v>
      </c>
      <c r="C45" s="44" t="s">
        <v>104</v>
      </c>
      <c r="D45" s="44"/>
      <c r="E45" s="44"/>
      <c r="G45" s="44" t="s">
        <v>60</v>
      </c>
      <c r="H45" s="44"/>
      <c r="I45" s="44"/>
    </row>
  </sheetData>
  <mergeCells count="52"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C44:E44"/>
    <mergeCell ref="C45:E45"/>
    <mergeCell ref="B8:J8"/>
    <mergeCell ref="B11:J11"/>
    <mergeCell ref="B12:J12"/>
    <mergeCell ref="A13:J13"/>
    <mergeCell ref="C14:J14"/>
    <mergeCell ref="B9:J9"/>
    <mergeCell ref="B10:J10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K45"/>
  <sheetViews>
    <sheetView topLeftCell="A36" zoomScale="115" zoomScaleNormal="115" workbookViewId="0">
      <selection activeCell="B46" sqref="B46"/>
    </sheetView>
  </sheetViews>
  <sheetFormatPr baseColWidth="10" defaultRowHeight="15" x14ac:dyDescent="0.25"/>
  <cols>
    <col min="1" max="1" width="23" style="6" customWidth="1"/>
    <col min="2" max="2" width="15.42578125" style="6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2"/>
      <c r="B1" s="66" t="s">
        <v>105</v>
      </c>
      <c r="C1" s="67"/>
      <c r="D1" s="67"/>
      <c r="E1" s="67"/>
      <c r="F1" s="67"/>
      <c r="G1" s="67"/>
      <c r="H1" s="67"/>
      <c r="I1" s="67"/>
      <c r="J1" s="68"/>
      <c r="K1" s="1"/>
    </row>
    <row r="2" spans="1:11" ht="21.75" customHeight="1" thickBot="1" x14ac:dyDescent="0.3">
      <c r="A2" s="23"/>
      <c r="B2" s="69" t="s">
        <v>0</v>
      </c>
      <c r="C2" s="70"/>
      <c r="D2" s="69" t="s">
        <v>1</v>
      </c>
      <c r="E2" s="70"/>
      <c r="F2" s="70"/>
      <c r="G2" s="70"/>
      <c r="H2" s="71"/>
      <c r="I2" s="2" t="s">
        <v>2</v>
      </c>
      <c r="J2" s="3" t="s">
        <v>3</v>
      </c>
      <c r="K2" s="1"/>
    </row>
    <row r="3" spans="1:11" ht="21.75" thickBot="1" x14ac:dyDescent="0.3">
      <c r="A3" s="24"/>
      <c r="B3" s="72" t="s">
        <v>4</v>
      </c>
      <c r="C3" s="73"/>
      <c r="D3" s="72"/>
      <c r="E3" s="73"/>
      <c r="F3" s="73"/>
      <c r="G3" s="73"/>
      <c r="H3" s="74"/>
      <c r="I3" s="28">
        <v>45304</v>
      </c>
      <c r="J3" s="29"/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11" ht="15.75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1"/>
    </row>
    <row r="7" spans="1:11" ht="15.75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4" t="s">
        <v>7</v>
      </c>
      <c r="B8" s="45" t="s">
        <v>50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15" customHeight="1" x14ac:dyDescent="0.25">
      <c r="A9" s="25" t="s">
        <v>36</v>
      </c>
      <c r="B9" s="45" t="s">
        <v>51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5" t="s">
        <v>37</v>
      </c>
      <c r="B10" s="45" t="s">
        <v>52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44.25" customHeight="1" x14ac:dyDescent="0.25">
      <c r="A11" s="4" t="s">
        <v>8</v>
      </c>
      <c r="B11" s="48" t="s">
        <v>54</v>
      </c>
      <c r="C11" s="49"/>
      <c r="D11" s="49"/>
      <c r="E11" s="49"/>
      <c r="F11" s="49"/>
      <c r="G11" s="49"/>
      <c r="H11" s="49"/>
      <c r="I11" s="49"/>
      <c r="J11" s="50"/>
    </row>
    <row r="12" spans="1:11" ht="49.5" customHeight="1" x14ac:dyDescent="0.25">
      <c r="A12" s="4" t="s">
        <v>9</v>
      </c>
      <c r="B12" s="48" t="s">
        <v>53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4" t="s">
        <v>11</v>
      </c>
      <c r="B14" s="26">
        <v>3</v>
      </c>
      <c r="C14" s="54" t="str">
        <f>IFERROR(VLOOKUP(B14,'[1]Validacion datos'!A2:B5,2,FALSE),"")</f>
        <v>DESARROLLO PRODUCTIVO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4" t="s">
        <v>12</v>
      </c>
      <c r="B15" s="7">
        <v>3.2</v>
      </c>
      <c r="C15" s="54" t="str">
        <f>IFERROR(VLOOKUP(B15,'[1]Validacion datos'!A8:B26,2,FALSE),"")</f>
        <v>Energía confiable y ambientalmente sostenible</v>
      </c>
      <c r="D15" s="54"/>
      <c r="E15" s="54"/>
      <c r="F15" s="54"/>
      <c r="G15" s="54"/>
      <c r="H15" s="54"/>
      <c r="I15" s="54"/>
      <c r="J15" s="54"/>
    </row>
    <row r="16" spans="1:11" ht="32.25" customHeight="1" x14ac:dyDescent="0.25">
      <c r="A16" s="4" t="s">
        <v>13</v>
      </c>
      <c r="B16" s="7" t="s">
        <v>119</v>
      </c>
      <c r="C16" s="54" t="s">
        <v>120</v>
      </c>
      <c r="D16" s="54"/>
      <c r="E16" s="54"/>
      <c r="F16" s="54"/>
      <c r="G16" s="54"/>
      <c r="H16" s="54"/>
      <c r="I16" s="54"/>
      <c r="J16" s="54"/>
    </row>
    <row r="17" spans="1:11" ht="15.75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1" ht="29.25" customHeight="1" x14ac:dyDescent="0.25">
      <c r="A18" s="4" t="s">
        <v>15</v>
      </c>
      <c r="B18" s="48" t="s">
        <v>80</v>
      </c>
      <c r="C18" s="48"/>
      <c r="D18" s="48"/>
      <c r="E18" s="48"/>
      <c r="F18" s="48"/>
      <c r="G18" s="48"/>
      <c r="H18" s="48"/>
      <c r="I18" s="48"/>
      <c r="J18" s="55"/>
    </row>
    <row r="19" spans="1:11" ht="33" customHeight="1" x14ac:dyDescent="0.25">
      <c r="A19" s="9" t="s">
        <v>16</v>
      </c>
      <c r="B19" s="48" t="s">
        <v>81</v>
      </c>
      <c r="C19" s="48"/>
      <c r="D19" s="48"/>
      <c r="E19" s="48"/>
      <c r="F19" s="48"/>
      <c r="G19" s="48"/>
      <c r="H19" s="48"/>
      <c r="I19" s="48"/>
      <c r="J19" s="55"/>
    </row>
    <row r="20" spans="1:11" ht="34.5" customHeight="1" x14ac:dyDescent="0.25">
      <c r="A20" s="9" t="s">
        <v>17</v>
      </c>
      <c r="B20" s="48" t="s">
        <v>55</v>
      </c>
      <c r="C20" s="48"/>
      <c r="D20" s="48"/>
      <c r="E20" s="48"/>
      <c r="F20" s="48"/>
      <c r="G20" s="48"/>
      <c r="H20" s="48"/>
      <c r="I20" s="48"/>
      <c r="J20" s="55"/>
    </row>
    <row r="21" spans="1:11" ht="74.25" customHeight="1" x14ac:dyDescent="0.25">
      <c r="A21" s="9" t="s">
        <v>38</v>
      </c>
      <c r="B21" s="48" t="s">
        <v>82</v>
      </c>
      <c r="C21" s="48"/>
      <c r="D21" s="48"/>
      <c r="E21" s="48"/>
      <c r="F21" s="48"/>
      <c r="G21" s="48"/>
      <c r="H21" s="48"/>
      <c r="I21" s="48"/>
      <c r="J21" s="55"/>
      <c r="K21" s="1"/>
    </row>
    <row r="22" spans="1:11" ht="15.75" x14ac:dyDescent="0.25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1" ht="15.75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1" ht="15" customHeight="1" x14ac:dyDescent="0.25">
      <c r="A24" s="87" t="s">
        <v>20</v>
      </c>
      <c r="B24" s="88"/>
      <c r="C24" s="89" t="s">
        <v>21</v>
      </c>
      <c r="D24" s="91"/>
      <c r="E24" s="91"/>
      <c r="F24" s="91" t="s">
        <v>22</v>
      </c>
      <c r="G24" s="91"/>
      <c r="H24" s="88"/>
      <c r="I24" s="89" t="s">
        <v>23</v>
      </c>
      <c r="J24" s="90"/>
    </row>
    <row r="25" spans="1:11" x14ac:dyDescent="0.25">
      <c r="A25" s="56">
        <v>353541882</v>
      </c>
      <c r="B25" s="57"/>
      <c r="C25" s="82">
        <v>353541882</v>
      </c>
      <c r="D25" s="83"/>
      <c r="E25" s="84"/>
      <c r="F25" s="82">
        <f>+H29</f>
        <v>46110993.909999996</v>
      </c>
      <c r="G25" s="83"/>
      <c r="H25" s="84"/>
      <c r="I25" s="58">
        <f>IF(G25&gt;0,G25/C25,0)</f>
        <v>0</v>
      </c>
      <c r="J25" s="59"/>
    </row>
    <row r="26" spans="1:11" ht="15.75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1" ht="15" customHeight="1" x14ac:dyDescent="0.25">
      <c r="A27" s="5"/>
      <c r="B27"/>
      <c r="C27" s="79" t="s">
        <v>49</v>
      </c>
      <c r="D27" s="80"/>
      <c r="E27" s="85" t="s">
        <v>123</v>
      </c>
      <c r="F27" s="86"/>
      <c r="G27" s="79" t="s">
        <v>124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2" t="s">
        <v>92</v>
      </c>
      <c r="B29" s="33" t="s">
        <v>94</v>
      </c>
      <c r="C29" s="34">
        <v>31</v>
      </c>
      <c r="D29" s="39">
        <v>353541882</v>
      </c>
      <c r="E29" s="39">
        <v>16</v>
      </c>
      <c r="F29" s="39">
        <f t="shared" ref="F29" si="0">152286840+12203906</f>
        <v>164490746</v>
      </c>
      <c r="G29" s="40">
        <v>16</v>
      </c>
      <c r="H29" s="39">
        <f t="shared" ref="H29" si="1">348902.4+45762091.51</f>
        <v>46110993.909999996</v>
      </c>
      <c r="I29" s="37">
        <f>IF(G29&gt;0,G29/E29,0)</f>
        <v>1</v>
      </c>
      <c r="J29" s="42">
        <f>IF(H29&gt;0,H29/F29,0)</f>
        <v>0.28032576318913405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1" ht="15.75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x14ac:dyDescent="0.25">
      <c r="A33" s="21" t="s">
        <v>30</v>
      </c>
      <c r="B33" s="48" t="s">
        <v>93</v>
      </c>
      <c r="C33" s="48"/>
      <c r="D33" s="48"/>
      <c r="E33" s="48"/>
      <c r="F33" s="48"/>
      <c r="G33" s="48"/>
      <c r="H33" s="48"/>
      <c r="I33" s="48"/>
      <c r="J33" s="55"/>
    </row>
    <row r="34" spans="1:11" ht="30" x14ac:dyDescent="0.25">
      <c r="A34" s="21" t="s">
        <v>31</v>
      </c>
      <c r="B34" s="48" t="s">
        <v>83</v>
      </c>
      <c r="C34" s="48"/>
      <c r="D34" s="48"/>
      <c r="E34" s="48"/>
      <c r="F34" s="48"/>
      <c r="G34" s="48"/>
      <c r="H34" s="48"/>
      <c r="I34" s="48"/>
      <c r="J34" s="55"/>
    </row>
    <row r="35" spans="1:11" ht="42.75" customHeight="1" x14ac:dyDescent="0.25">
      <c r="A35" s="21" t="s">
        <v>32</v>
      </c>
      <c r="B35" s="48" t="s">
        <v>118</v>
      </c>
      <c r="C35" s="48"/>
      <c r="D35" s="48"/>
      <c r="E35" s="48"/>
      <c r="F35" s="48"/>
      <c r="G35" s="48"/>
      <c r="H35" s="48"/>
      <c r="I35" s="48"/>
      <c r="J35" s="55"/>
    </row>
    <row r="36" spans="1:11" ht="99" customHeight="1" x14ac:dyDescent="0.25">
      <c r="A36" s="21" t="s">
        <v>33</v>
      </c>
      <c r="B36" s="102" t="s">
        <v>110</v>
      </c>
      <c r="C36" s="102"/>
      <c r="D36" s="102"/>
      <c r="E36" s="102"/>
      <c r="F36" s="102"/>
      <c r="G36" s="102"/>
      <c r="H36" s="102"/>
      <c r="I36" s="102"/>
      <c r="J36" s="103"/>
    </row>
    <row r="37" spans="1:11" ht="15.75" x14ac:dyDescent="0.25">
      <c r="A37" s="51" t="s">
        <v>34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1" ht="15.75" x14ac:dyDescent="0.25">
      <c r="A38" s="92" t="s">
        <v>35</v>
      </c>
      <c r="B38" s="93"/>
      <c r="C38" s="93"/>
      <c r="D38" s="93"/>
      <c r="E38" s="93"/>
      <c r="F38" s="93"/>
      <c r="G38" s="93"/>
      <c r="H38" s="93"/>
      <c r="I38" s="93"/>
      <c r="J38" s="94"/>
      <c r="K38" s="1"/>
    </row>
    <row r="39" spans="1:11" ht="27.75" customHeight="1" x14ac:dyDescent="0.25">
      <c r="A39" s="95" t="s">
        <v>41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98" t="s">
        <v>42</v>
      </c>
      <c r="B41" s="98"/>
      <c r="C41" s="98"/>
      <c r="D41" s="98"/>
      <c r="E41" s="98"/>
      <c r="F41" s="98"/>
      <c r="G41" s="98"/>
      <c r="H41" s="98"/>
      <c r="I41" s="98"/>
      <c r="J41" s="98"/>
    </row>
    <row r="43" spans="1:11" x14ac:dyDescent="0.25">
      <c r="A43" s="30" t="s">
        <v>57</v>
      </c>
      <c r="B43" s="31">
        <v>353541882</v>
      </c>
    </row>
    <row r="44" spans="1:11" x14ac:dyDescent="0.25">
      <c r="A44" s="30" t="s">
        <v>59</v>
      </c>
      <c r="B44" s="31">
        <f>+B43</f>
        <v>353541882</v>
      </c>
      <c r="C44" s="43" t="s">
        <v>103</v>
      </c>
      <c r="D44" s="43"/>
      <c r="E44" s="43"/>
      <c r="G44" s="43" t="s">
        <v>58</v>
      </c>
      <c r="H44" s="43"/>
      <c r="I44" s="43"/>
    </row>
    <row r="45" spans="1:11" x14ac:dyDescent="0.25">
      <c r="A45" s="30" t="s">
        <v>61</v>
      </c>
      <c r="B45" s="31">
        <f>+F25</f>
        <v>46110993.909999996</v>
      </c>
      <c r="C45" s="44" t="s">
        <v>104</v>
      </c>
      <c r="D45" s="44"/>
      <c r="E45" s="44"/>
      <c r="G45" s="44" t="s">
        <v>60</v>
      </c>
      <c r="H45" s="44"/>
      <c r="I45" s="44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300-000000000000}"/>
    <dataValidation allowBlank="1" showInputMessage="1" prompt="Nombre del capítulo" sqref="B8:J10" xr:uid="{00000000-0002-0000-0300-000001000000}"/>
    <dataValidation allowBlank="1" showInputMessage="1" showErrorMessage="1" prompt="¿A quién va dirigido el programa?, ¿qué característica tiene esta población que requiere ser beneficiada?" sqref="B20:J20" xr:uid="{00000000-0002-0000-0300-000002000000}"/>
    <dataValidation allowBlank="1" showInputMessage="1" showErrorMessage="1" prompt="Nombre del producto" sqref="B33:J33" xr:uid="{00000000-0002-0000-0300-000003000000}"/>
    <dataValidation allowBlank="1" showInputMessage="1" showErrorMessage="1" prompt="1. Describir lo plasmado en el presupuesto_x000a_2. Describir lo alcanzado en términos financieros y de producción " sqref="B35:J35" xr:uid="{00000000-0002-0000-0300-000004000000}"/>
    <dataValidation allowBlank="1" showInputMessage="1" showErrorMessage="1" prompt="De existir desvío, explicar razones." sqref="B36:J36" xr:uid="{00000000-0002-0000-0300-000005000000}"/>
    <dataValidation allowBlank="1" showInputMessage="1" showErrorMessage="1" prompt="Oportunidades de mejora identificadas" sqref="A39:J40" xr:uid="{00000000-0002-0000-0300-000006000000}"/>
    <dataValidation allowBlank="1" showInputMessage="1" showErrorMessage="1" prompt="Presupuesto del programa" sqref="A25:C25 F25" xr:uid="{00000000-0002-0000-0300-000007000000}"/>
    <dataValidation allowBlank="1" showInputMessage="1" showErrorMessage="1" prompt="¿En qué consiste el programa?" sqref="B34:J34 B19:J19" xr:uid="{00000000-0002-0000-0300-000008000000}"/>
    <dataValidation allowBlank="1" showInputMessage="1" showErrorMessage="1" prompt="Nombre de cada producto" sqref="A28:A30" xr:uid="{00000000-0002-0000-0300-000009000000}"/>
    <dataValidation allowBlank="1" showInputMessage="1" showErrorMessage="1" prompt="Nombre del indicador" sqref="B28:B30" xr:uid="{00000000-0002-0000-0300-00000A000000}"/>
    <dataValidation allowBlank="1" showInputMessage="1" showErrorMessage="1" prompt="Meta anual del indicador" sqref="C28:C30 E28" xr:uid="{00000000-0002-0000-0300-00000B000000}"/>
    <dataValidation allowBlank="1" showInputMessage="1" showErrorMessage="1" prompt="Monto presupuestado para el producto" sqref="D28:D30 E29:F30 F28" xr:uid="{00000000-0002-0000-0300-00000C000000}"/>
    <dataValidation allowBlank="1" showInputMessage="1" showErrorMessage="1" prompt="Meta alcanzada en el trimestre" sqref="G28:G30" xr:uid="{00000000-0002-0000-0300-00000D000000}"/>
    <dataValidation allowBlank="1" showInputMessage="1" showErrorMessage="1" prompt="Monto ejecutado en el trimestre" sqref="H28:H30" xr:uid="{00000000-0002-0000-03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K45"/>
  <sheetViews>
    <sheetView topLeftCell="A41" zoomScale="154" zoomScaleNormal="154" workbookViewId="0">
      <selection activeCell="B46" sqref="B4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2"/>
      <c r="B1" s="66" t="s">
        <v>105</v>
      </c>
      <c r="C1" s="67"/>
      <c r="D1" s="67"/>
      <c r="E1" s="67"/>
      <c r="F1" s="67"/>
      <c r="G1" s="67"/>
      <c r="H1" s="67"/>
      <c r="I1" s="67"/>
      <c r="J1" s="68"/>
      <c r="K1" s="1"/>
    </row>
    <row r="2" spans="1:11" ht="21.75" customHeight="1" thickBot="1" x14ac:dyDescent="0.3">
      <c r="A2" s="23"/>
      <c r="B2" s="69" t="s">
        <v>0</v>
      </c>
      <c r="C2" s="70"/>
      <c r="D2" s="69" t="s">
        <v>1</v>
      </c>
      <c r="E2" s="70"/>
      <c r="F2" s="70"/>
      <c r="G2" s="70"/>
      <c r="H2" s="71"/>
      <c r="I2" s="2" t="s">
        <v>2</v>
      </c>
      <c r="J2" s="3" t="s">
        <v>3</v>
      </c>
      <c r="K2" s="1"/>
    </row>
    <row r="3" spans="1:11" ht="21.75" thickBot="1" x14ac:dyDescent="0.3">
      <c r="A3" s="24"/>
      <c r="B3" s="72" t="s">
        <v>4</v>
      </c>
      <c r="C3" s="73"/>
      <c r="D3" s="72"/>
      <c r="E3" s="73"/>
      <c r="F3" s="73"/>
      <c r="G3" s="73"/>
      <c r="H3" s="74"/>
      <c r="I3" s="28">
        <v>45304</v>
      </c>
      <c r="J3" s="29"/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11" ht="15.75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1"/>
    </row>
    <row r="7" spans="1:11" ht="15.75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4" t="s">
        <v>7</v>
      </c>
      <c r="B8" s="45" t="s">
        <v>50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15" customHeight="1" x14ac:dyDescent="0.25">
      <c r="A9" s="25" t="s">
        <v>36</v>
      </c>
      <c r="B9" s="45" t="s">
        <v>51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5" t="s">
        <v>37</v>
      </c>
      <c r="B10" s="45" t="s">
        <v>52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44.25" customHeight="1" x14ac:dyDescent="0.25">
      <c r="A11" s="4" t="s">
        <v>8</v>
      </c>
      <c r="B11" s="48" t="s">
        <v>54</v>
      </c>
      <c r="C11" s="49"/>
      <c r="D11" s="49"/>
      <c r="E11" s="49"/>
      <c r="F11" s="49"/>
      <c r="G11" s="49"/>
      <c r="H11" s="49"/>
      <c r="I11" s="49"/>
      <c r="J11" s="50"/>
    </row>
    <row r="12" spans="1:11" ht="49.5" customHeight="1" x14ac:dyDescent="0.25">
      <c r="A12" s="4" t="s">
        <v>9</v>
      </c>
      <c r="B12" s="48" t="s">
        <v>53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4" t="s">
        <v>11</v>
      </c>
      <c r="B14" s="26">
        <v>3</v>
      </c>
      <c r="C14" s="54" t="str">
        <f>IFERROR(VLOOKUP(B14,'[1]Validacion datos'!A2:B5,2,FALSE),"")</f>
        <v>DESARROLLO PRODUCTIVO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4" t="s">
        <v>12</v>
      </c>
      <c r="B15" s="7">
        <v>3.3</v>
      </c>
      <c r="C15" s="54" t="str">
        <f>IFERROR(VLOOKUP(B15,'[1]Validacion datos'!A8:B26,2,FALSE),"")</f>
        <v>Competitividad e innovavión en un ambiente favorable a la cooperación y la responsabilidad social</v>
      </c>
      <c r="D15" s="54"/>
      <c r="E15" s="54"/>
      <c r="F15" s="54"/>
      <c r="G15" s="54"/>
      <c r="H15" s="54"/>
      <c r="I15" s="54"/>
      <c r="J15" s="54"/>
    </row>
    <row r="16" spans="1:11" ht="30.75" customHeight="1" x14ac:dyDescent="0.25">
      <c r="A16" s="4" t="s">
        <v>13</v>
      </c>
      <c r="B16" s="8" t="s">
        <v>95</v>
      </c>
      <c r="C16" s="99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99"/>
      <c r="E16" s="99"/>
      <c r="F16" s="99"/>
      <c r="G16" s="99"/>
      <c r="H16" s="99"/>
      <c r="I16" s="99"/>
      <c r="J16" s="99"/>
    </row>
    <row r="17" spans="1:11" ht="15.75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1" ht="29.25" customHeight="1" x14ac:dyDescent="0.25">
      <c r="A18" s="4" t="s">
        <v>15</v>
      </c>
      <c r="B18" s="48" t="s">
        <v>84</v>
      </c>
      <c r="C18" s="48"/>
      <c r="D18" s="48"/>
      <c r="E18" s="48"/>
      <c r="F18" s="48"/>
      <c r="G18" s="48"/>
      <c r="H18" s="48"/>
      <c r="I18" s="48"/>
      <c r="J18" s="55"/>
    </row>
    <row r="19" spans="1:11" ht="55.5" customHeight="1" x14ac:dyDescent="0.25">
      <c r="A19" s="9" t="s">
        <v>16</v>
      </c>
      <c r="B19" s="48" t="s">
        <v>96</v>
      </c>
      <c r="C19" s="48"/>
      <c r="D19" s="48"/>
      <c r="E19" s="48"/>
      <c r="F19" s="48"/>
      <c r="G19" s="48"/>
      <c r="H19" s="48"/>
      <c r="I19" s="48"/>
      <c r="J19" s="55"/>
    </row>
    <row r="20" spans="1:11" ht="34.5" customHeight="1" x14ac:dyDescent="0.25">
      <c r="A20" s="9" t="s">
        <v>17</v>
      </c>
      <c r="B20" s="48" t="s">
        <v>55</v>
      </c>
      <c r="C20" s="48"/>
      <c r="D20" s="48"/>
      <c r="E20" s="48"/>
      <c r="F20" s="48"/>
      <c r="G20" s="48"/>
      <c r="H20" s="48"/>
      <c r="I20" s="48"/>
      <c r="J20" s="55"/>
    </row>
    <row r="21" spans="1:11" ht="60" customHeight="1" x14ac:dyDescent="0.25">
      <c r="A21" s="9" t="s">
        <v>38</v>
      </c>
      <c r="B21" s="48" t="s">
        <v>85</v>
      </c>
      <c r="C21" s="48"/>
      <c r="D21" s="48"/>
      <c r="E21" s="48"/>
      <c r="F21" s="48"/>
      <c r="G21" s="48"/>
      <c r="H21" s="48"/>
      <c r="I21" s="48"/>
      <c r="J21" s="55"/>
      <c r="K21" s="1"/>
    </row>
    <row r="22" spans="1:11" ht="15.75" x14ac:dyDescent="0.25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1" ht="15.75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1" ht="15" customHeight="1" x14ac:dyDescent="0.25">
      <c r="A24" s="87" t="s">
        <v>20</v>
      </c>
      <c r="B24" s="88"/>
      <c r="C24" s="89" t="s">
        <v>21</v>
      </c>
      <c r="D24" s="91"/>
      <c r="E24" s="91"/>
      <c r="F24" s="91" t="s">
        <v>22</v>
      </c>
      <c r="G24" s="91"/>
      <c r="H24" s="88"/>
      <c r="I24" s="89" t="s">
        <v>23</v>
      </c>
      <c r="J24" s="90"/>
    </row>
    <row r="25" spans="1:11" x14ac:dyDescent="0.25">
      <c r="A25" s="56">
        <v>310101</v>
      </c>
      <c r="B25" s="57"/>
      <c r="C25" s="82">
        <v>310101</v>
      </c>
      <c r="D25" s="83"/>
      <c r="E25" s="84"/>
      <c r="F25" s="82">
        <v>0</v>
      </c>
      <c r="G25" s="83"/>
      <c r="H25" s="84"/>
      <c r="I25" s="58">
        <f>IF(G25&gt;0,G25/C25,0)</f>
        <v>0</v>
      </c>
      <c r="J25" s="59"/>
    </row>
    <row r="26" spans="1:11" ht="15.75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1" ht="15" customHeight="1" x14ac:dyDescent="0.25">
      <c r="A27" s="5"/>
      <c r="B27"/>
      <c r="C27" s="79" t="s">
        <v>49</v>
      </c>
      <c r="D27" s="80"/>
      <c r="E27" s="85" t="s">
        <v>123</v>
      </c>
      <c r="F27" s="86"/>
      <c r="G27" s="79" t="s">
        <v>124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5" t="s">
        <v>97</v>
      </c>
      <c r="B29" s="33" t="s">
        <v>98</v>
      </c>
      <c r="C29" s="13">
        <v>15</v>
      </c>
      <c r="D29" s="39">
        <v>310101</v>
      </c>
      <c r="E29" s="39">
        <v>10</v>
      </c>
      <c r="F29" s="39">
        <f t="shared" ref="F29" si="0">103367*2</f>
        <v>206734</v>
      </c>
      <c r="G29" s="40">
        <v>10</v>
      </c>
      <c r="H29" s="39">
        <v>0</v>
      </c>
      <c r="I29" s="37">
        <f t="shared" ref="I29" si="1">IF(G29&gt;0,G29/E29,0)</f>
        <v>1</v>
      </c>
      <c r="J29" s="42">
        <f t="shared" ref="J29" si="2">IF(H29&gt;0,H29/F29,0)</f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1" ht="15.75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x14ac:dyDescent="0.25">
      <c r="A33" s="21" t="s">
        <v>30</v>
      </c>
      <c r="B33" s="48" t="s">
        <v>97</v>
      </c>
      <c r="C33" s="48"/>
      <c r="D33" s="48"/>
      <c r="E33" s="48"/>
      <c r="F33" s="48"/>
      <c r="G33" s="48"/>
      <c r="H33" s="48"/>
      <c r="I33" s="48"/>
      <c r="J33" s="55"/>
    </row>
    <row r="34" spans="1:11" ht="48" customHeight="1" x14ac:dyDescent="0.25">
      <c r="A34" s="21" t="s">
        <v>31</v>
      </c>
      <c r="B34" s="48" t="s">
        <v>96</v>
      </c>
      <c r="C34" s="48"/>
      <c r="D34" s="48"/>
      <c r="E34" s="48"/>
      <c r="F34" s="48"/>
      <c r="G34" s="48"/>
      <c r="H34" s="48"/>
      <c r="I34" s="48"/>
      <c r="J34" s="55"/>
    </row>
    <row r="35" spans="1:11" ht="42.75" customHeight="1" x14ac:dyDescent="0.25">
      <c r="A35" s="21" t="s">
        <v>32</v>
      </c>
      <c r="B35" s="48" t="s">
        <v>116</v>
      </c>
      <c r="C35" s="48"/>
      <c r="D35" s="48"/>
      <c r="E35" s="48"/>
      <c r="F35" s="48"/>
      <c r="G35" s="48"/>
      <c r="H35" s="48"/>
      <c r="I35" s="48"/>
      <c r="J35" s="55"/>
    </row>
    <row r="36" spans="1:11" ht="76.5" customHeight="1" x14ac:dyDescent="0.25">
      <c r="A36" s="21" t="s">
        <v>33</v>
      </c>
      <c r="B36" s="48" t="s">
        <v>111</v>
      </c>
      <c r="C36" s="48"/>
      <c r="D36" s="48"/>
      <c r="E36" s="48"/>
      <c r="F36" s="48"/>
      <c r="G36" s="48"/>
      <c r="H36" s="48"/>
      <c r="I36" s="48"/>
      <c r="J36" s="55"/>
    </row>
    <row r="37" spans="1:11" ht="15.75" x14ac:dyDescent="0.25">
      <c r="A37" s="51" t="s">
        <v>34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1" ht="15.75" x14ac:dyDescent="0.25">
      <c r="A38" s="92" t="s">
        <v>35</v>
      </c>
      <c r="B38" s="93"/>
      <c r="C38" s="93"/>
      <c r="D38" s="93"/>
      <c r="E38" s="93"/>
      <c r="F38" s="93"/>
      <c r="G38" s="93"/>
      <c r="H38" s="93"/>
      <c r="I38" s="93"/>
      <c r="J38" s="94"/>
      <c r="K38" s="1"/>
    </row>
    <row r="39" spans="1:11" ht="27.75" customHeight="1" x14ac:dyDescent="0.25">
      <c r="A39" s="95" t="s">
        <v>41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98" t="s">
        <v>42</v>
      </c>
      <c r="B41" s="98"/>
      <c r="C41" s="98"/>
      <c r="D41" s="98"/>
      <c r="E41" s="98"/>
      <c r="F41" s="98"/>
      <c r="G41" s="98"/>
      <c r="H41" s="98"/>
      <c r="I41" s="98"/>
      <c r="J41" s="98"/>
    </row>
    <row r="43" spans="1:11" x14ac:dyDescent="0.25">
      <c r="A43" s="30" t="s">
        <v>57</v>
      </c>
      <c r="B43" s="31">
        <v>310101</v>
      </c>
    </row>
    <row r="44" spans="1:11" x14ac:dyDescent="0.25">
      <c r="A44" s="30" t="s">
        <v>59</v>
      </c>
      <c r="B44" s="31">
        <f>+B43</f>
        <v>310101</v>
      </c>
      <c r="C44" s="43" t="s">
        <v>103</v>
      </c>
      <c r="D44" s="43"/>
      <c r="E44" s="43"/>
      <c r="G44" s="43" t="s">
        <v>58</v>
      </c>
      <c r="H44" s="43"/>
      <c r="I44" s="43"/>
    </row>
    <row r="45" spans="1:11" x14ac:dyDescent="0.25">
      <c r="A45" s="30" t="s">
        <v>61</v>
      </c>
      <c r="B45" s="31">
        <v>0</v>
      </c>
      <c r="C45" s="44" t="s">
        <v>104</v>
      </c>
      <c r="D45" s="44"/>
      <c r="E45" s="44"/>
      <c r="G45" s="44" t="s">
        <v>60</v>
      </c>
      <c r="H45" s="44"/>
      <c r="I45" s="44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M45"/>
  <sheetViews>
    <sheetView tabSelected="1" view="pageBreakPreview" zoomScale="84" zoomScaleNormal="136" zoomScaleSheetLayoutView="84" workbookViewId="0">
      <selection activeCell="C43" sqref="C43"/>
    </sheetView>
  </sheetViews>
  <sheetFormatPr baseColWidth="10" defaultRowHeight="15" x14ac:dyDescent="0.25"/>
  <cols>
    <col min="1" max="1" width="23" style="6" customWidth="1"/>
    <col min="2" max="2" width="15" style="6" customWidth="1"/>
    <col min="3" max="10" width="12.7109375" style="6" customWidth="1"/>
    <col min="11" max="11" width="11.42578125" style="6"/>
    <col min="13" max="13" width="12.5703125" bestFit="1" customWidth="1"/>
  </cols>
  <sheetData>
    <row r="1" spans="1:11" ht="21.75" customHeight="1" thickBot="1" x14ac:dyDescent="0.3">
      <c r="A1" s="22"/>
      <c r="B1" s="66" t="s">
        <v>105</v>
      </c>
      <c r="C1" s="67"/>
      <c r="D1" s="67"/>
      <c r="E1" s="67"/>
      <c r="F1" s="67"/>
      <c r="G1" s="67"/>
      <c r="H1" s="67"/>
      <c r="I1" s="67"/>
      <c r="J1" s="68"/>
      <c r="K1" s="1"/>
    </row>
    <row r="2" spans="1:11" ht="21.75" customHeight="1" thickBot="1" x14ac:dyDescent="0.3">
      <c r="A2" s="23"/>
      <c r="B2" s="69" t="s">
        <v>0</v>
      </c>
      <c r="C2" s="70"/>
      <c r="D2" s="69" t="s">
        <v>1</v>
      </c>
      <c r="E2" s="70"/>
      <c r="F2" s="70"/>
      <c r="G2" s="70"/>
      <c r="H2" s="71"/>
      <c r="I2" s="2" t="s">
        <v>2</v>
      </c>
      <c r="J2" s="3" t="s">
        <v>3</v>
      </c>
      <c r="K2" s="1"/>
    </row>
    <row r="3" spans="1:11" ht="21.75" thickBot="1" x14ac:dyDescent="0.3">
      <c r="A3" s="24"/>
      <c r="B3" s="72" t="s">
        <v>4</v>
      </c>
      <c r="C3" s="73"/>
      <c r="D3" s="72"/>
      <c r="E3" s="73"/>
      <c r="F3" s="73"/>
      <c r="G3" s="73"/>
      <c r="H3" s="74"/>
      <c r="I3" s="28">
        <v>45304</v>
      </c>
      <c r="J3" s="29"/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11" ht="15.75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1"/>
    </row>
    <row r="7" spans="1:11" ht="15.75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4" t="s">
        <v>7</v>
      </c>
      <c r="B8" s="45" t="s">
        <v>50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15" customHeight="1" x14ac:dyDescent="0.25">
      <c r="A9" s="25" t="s">
        <v>36</v>
      </c>
      <c r="B9" s="45" t="s">
        <v>51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5" t="s">
        <v>37</v>
      </c>
      <c r="B10" s="45" t="s">
        <v>52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44.25" customHeight="1" x14ac:dyDescent="0.25">
      <c r="A11" s="4" t="s">
        <v>8</v>
      </c>
      <c r="B11" s="48" t="s">
        <v>54</v>
      </c>
      <c r="C11" s="49"/>
      <c r="D11" s="49"/>
      <c r="E11" s="49"/>
      <c r="F11" s="49"/>
      <c r="G11" s="49"/>
      <c r="H11" s="49"/>
      <c r="I11" s="49"/>
      <c r="J11" s="50"/>
    </row>
    <row r="12" spans="1:11" ht="49.5" customHeight="1" x14ac:dyDescent="0.25">
      <c r="A12" s="4" t="s">
        <v>9</v>
      </c>
      <c r="B12" s="48" t="s">
        <v>53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4" t="s">
        <v>11</v>
      </c>
      <c r="B14" s="26">
        <v>3</v>
      </c>
      <c r="C14" s="54" t="str">
        <f>IFERROR(VLOOKUP(B14,'[1]Validacion datos'!A2:B5,2,FALSE),"")</f>
        <v>DESARROLLO PRODUCTIVO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4" t="s">
        <v>12</v>
      </c>
      <c r="B15" s="7">
        <v>3.2</v>
      </c>
      <c r="C15" s="54" t="str">
        <f>IFERROR(VLOOKUP(B15,'[1]Validacion datos'!A8:B26,2,FALSE),"")</f>
        <v>Energía confiable y ambientalmente sostenible</v>
      </c>
      <c r="D15" s="54"/>
      <c r="E15" s="54"/>
      <c r="F15" s="54"/>
      <c r="G15" s="54"/>
      <c r="H15" s="54"/>
      <c r="I15" s="54"/>
      <c r="J15" s="54"/>
    </row>
    <row r="16" spans="1:11" ht="41.25" customHeight="1" x14ac:dyDescent="0.25">
      <c r="A16" s="4" t="s">
        <v>13</v>
      </c>
      <c r="B16" s="7" t="s">
        <v>122</v>
      </c>
      <c r="C16" s="104" t="s">
        <v>121</v>
      </c>
      <c r="D16" s="104"/>
      <c r="E16" s="104"/>
      <c r="F16" s="104"/>
      <c r="G16" s="104"/>
      <c r="H16" s="104"/>
      <c r="I16" s="104"/>
      <c r="J16" s="104"/>
    </row>
    <row r="17" spans="1:13" ht="15.75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3" ht="29.25" customHeight="1" x14ac:dyDescent="0.25">
      <c r="A18" s="4" t="s">
        <v>15</v>
      </c>
      <c r="B18" s="48" t="s">
        <v>66</v>
      </c>
      <c r="C18" s="48"/>
      <c r="D18" s="48"/>
      <c r="E18" s="48"/>
      <c r="F18" s="48"/>
      <c r="G18" s="48"/>
      <c r="H18" s="48"/>
      <c r="I18" s="48"/>
      <c r="J18" s="55"/>
    </row>
    <row r="19" spans="1:13" ht="33" customHeight="1" x14ac:dyDescent="0.25">
      <c r="A19" s="9" t="s">
        <v>16</v>
      </c>
      <c r="B19" s="48" t="s">
        <v>67</v>
      </c>
      <c r="C19" s="48"/>
      <c r="D19" s="48"/>
      <c r="E19" s="48"/>
      <c r="F19" s="48"/>
      <c r="G19" s="48"/>
      <c r="H19" s="48"/>
      <c r="I19" s="48"/>
      <c r="J19" s="55"/>
    </row>
    <row r="20" spans="1:13" ht="34.5" customHeight="1" x14ac:dyDescent="0.25">
      <c r="A20" s="9" t="s">
        <v>17</v>
      </c>
      <c r="B20" s="48" t="s">
        <v>68</v>
      </c>
      <c r="C20" s="48"/>
      <c r="D20" s="48"/>
      <c r="E20" s="48"/>
      <c r="F20" s="48"/>
      <c r="G20" s="48"/>
      <c r="H20" s="48"/>
      <c r="I20" s="48"/>
      <c r="J20" s="55"/>
    </row>
    <row r="21" spans="1:13" ht="78" customHeight="1" x14ac:dyDescent="0.25">
      <c r="A21" s="9" t="s">
        <v>38</v>
      </c>
      <c r="B21" s="48" t="s">
        <v>69</v>
      </c>
      <c r="C21" s="48"/>
      <c r="D21" s="48"/>
      <c r="E21" s="48"/>
      <c r="F21" s="48"/>
      <c r="G21" s="48"/>
      <c r="H21" s="48"/>
      <c r="I21" s="48"/>
      <c r="J21" s="55"/>
      <c r="K21" s="1"/>
    </row>
    <row r="22" spans="1:13" ht="15.75" x14ac:dyDescent="0.25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3" ht="15.75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3" ht="15" customHeight="1" x14ac:dyDescent="0.25">
      <c r="A24" s="87" t="s">
        <v>20</v>
      </c>
      <c r="B24" s="88"/>
      <c r="C24" s="89" t="s">
        <v>21</v>
      </c>
      <c r="D24" s="91"/>
      <c r="E24" s="91"/>
      <c r="F24" s="91" t="s">
        <v>22</v>
      </c>
      <c r="G24" s="91"/>
      <c r="H24" s="88"/>
      <c r="I24" s="89" t="s">
        <v>23</v>
      </c>
      <c r="J24" s="90"/>
    </row>
    <row r="25" spans="1:13" x14ac:dyDescent="0.25">
      <c r="A25" s="56">
        <v>100000000</v>
      </c>
      <c r="B25" s="57"/>
      <c r="C25" s="82">
        <v>100000000</v>
      </c>
      <c r="D25" s="83"/>
      <c r="E25" s="84"/>
      <c r="F25" s="82">
        <f>+H29+4442434.59</f>
        <v>13477625.800000001</v>
      </c>
      <c r="G25" s="83"/>
      <c r="H25" s="84"/>
      <c r="I25" s="58">
        <f>IF(G25&gt;0,G25/C25,0)</f>
        <v>0</v>
      </c>
      <c r="J25" s="59"/>
    </row>
    <row r="26" spans="1:13" ht="15.75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3" ht="15" customHeight="1" x14ac:dyDescent="0.25">
      <c r="A27" s="5"/>
      <c r="B27"/>
      <c r="C27" s="79" t="s">
        <v>49</v>
      </c>
      <c r="D27" s="80"/>
      <c r="E27" s="85" t="s">
        <v>123</v>
      </c>
      <c r="F27" s="86"/>
      <c r="G27" s="79" t="s">
        <v>124</v>
      </c>
      <c r="H27" s="79"/>
      <c r="I27" s="79" t="s">
        <v>25</v>
      </c>
      <c r="J27" s="81"/>
    </row>
    <row r="28" spans="1:13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  <c r="L28" s="36"/>
    </row>
    <row r="29" spans="1:13" ht="72" x14ac:dyDescent="0.25">
      <c r="A29" s="32" t="s">
        <v>89</v>
      </c>
      <c r="B29" s="33" t="s">
        <v>87</v>
      </c>
      <c r="C29" s="13">
        <v>4</v>
      </c>
      <c r="D29" s="39">
        <v>100000000</v>
      </c>
      <c r="E29" s="40">
        <v>2</v>
      </c>
      <c r="F29" s="39">
        <v>50000000</v>
      </c>
      <c r="G29" s="40">
        <v>2</v>
      </c>
      <c r="H29" s="41">
        <f t="shared" ref="H29" si="0">6578694.88+2456496.33</f>
        <v>9035191.2100000009</v>
      </c>
      <c r="I29" s="37">
        <f t="shared" ref="I29" si="1">IF(G29&gt;0,G29/E29,0)</f>
        <v>1</v>
      </c>
      <c r="J29" s="42">
        <f t="shared" ref="J29" si="2">IF(H29&gt;0,H29/F29,0)</f>
        <v>0.18070382420000003</v>
      </c>
      <c r="M29" s="36"/>
    </row>
    <row r="30" spans="1:13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  <c r="M30" s="36">
        <v>2324989.2599999998</v>
      </c>
    </row>
    <row r="31" spans="1:13" ht="15.75" x14ac:dyDescent="0.25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3"/>
      <c r="M31" s="36">
        <v>2117445.33</v>
      </c>
    </row>
    <row r="32" spans="1:13" ht="15.75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2"/>
      <c r="K32" s="1"/>
      <c r="M32" s="36"/>
    </row>
    <row r="33" spans="1:11" x14ac:dyDescent="0.25">
      <c r="A33" s="21" t="s">
        <v>30</v>
      </c>
      <c r="B33" s="48">
        <v>7709</v>
      </c>
      <c r="C33" s="48"/>
      <c r="D33" s="48"/>
      <c r="E33" s="48"/>
      <c r="F33" s="48"/>
      <c r="G33" s="48"/>
      <c r="H33" s="48"/>
      <c r="I33" s="48"/>
      <c r="J33" s="55"/>
    </row>
    <row r="34" spans="1:11" ht="30" x14ac:dyDescent="0.25">
      <c r="A34" s="21" t="s">
        <v>31</v>
      </c>
      <c r="B34" s="48" t="s">
        <v>86</v>
      </c>
      <c r="C34" s="48"/>
      <c r="D34" s="48"/>
      <c r="E34" s="48"/>
      <c r="F34" s="48"/>
      <c r="G34" s="48"/>
      <c r="H34" s="48"/>
      <c r="I34" s="48"/>
      <c r="J34" s="55"/>
    </row>
    <row r="35" spans="1:11" ht="42.75" customHeight="1" x14ac:dyDescent="0.25">
      <c r="A35" s="21" t="s">
        <v>32</v>
      </c>
      <c r="B35" s="48" t="s">
        <v>117</v>
      </c>
      <c r="C35" s="48"/>
      <c r="D35" s="48"/>
      <c r="E35" s="48"/>
      <c r="F35" s="48"/>
      <c r="G35" s="48"/>
      <c r="H35" s="48"/>
      <c r="I35" s="48"/>
      <c r="J35" s="55"/>
    </row>
    <row r="36" spans="1:11" ht="39.75" customHeight="1" x14ac:dyDescent="0.25">
      <c r="A36" s="21" t="s">
        <v>33</v>
      </c>
      <c r="B36" s="48" t="s">
        <v>112</v>
      </c>
      <c r="C36" s="48"/>
      <c r="D36" s="48"/>
      <c r="E36" s="48"/>
      <c r="F36" s="48"/>
      <c r="G36" s="48"/>
      <c r="H36" s="48"/>
      <c r="I36" s="48"/>
      <c r="J36" s="55"/>
    </row>
    <row r="37" spans="1:11" ht="15.75" x14ac:dyDescent="0.25">
      <c r="A37" s="51" t="s">
        <v>34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1" ht="15.75" x14ac:dyDescent="0.25">
      <c r="A38" s="92" t="s">
        <v>35</v>
      </c>
      <c r="B38" s="93"/>
      <c r="C38" s="93"/>
      <c r="D38" s="93"/>
      <c r="E38" s="93"/>
      <c r="F38" s="93"/>
      <c r="G38" s="93"/>
      <c r="H38" s="93"/>
      <c r="I38" s="93"/>
      <c r="J38" s="94"/>
      <c r="K38" s="1"/>
    </row>
    <row r="39" spans="1:11" ht="27.75" customHeight="1" x14ac:dyDescent="0.25">
      <c r="A39" s="95" t="s">
        <v>41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98" t="s">
        <v>42</v>
      </c>
      <c r="B41" s="98"/>
      <c r="C41" s="98"/>
      <c r="D41" s="98"/>
      <c r="E41" s="98"/>
      <c r="F41" s="98"/>
      <c r="G41" s="98"/>
      <c r="H41" s="98"/>
      <c r="I41" s="98"/>
      <c r="J41" s="98"/>
    </row>
    <row r="43" spans="1:11" x14ac:dyDescent="0.25">
      <c r="A43" s="30" t="s">
        <v>57</v>
      </c>
      <c r="B43" s="31">
        <v>100000000</v>
      </c>
    </row>
    <row r="44" spans="1:11" x14ac:dyDescent="0.25">
      <c r="A44" s="30" t="s">
        <v>59</v>
      </c>
      <c r="B44" s="31">
        <f>+B43</f>
        <v>100000000</v>
      </c>
      <c r="C44" s="43" t="s">
        <v>103</v>
      </c>
      <c r="D44" s="43"/>
      <c r="E44" s="43"/>
      <c r="G44" s="43" t="s">
        <v>58</v>
      </c>
      <c r="H44" s="43"/>
      <c r="I44" s="43"/>
    </row>
    <row r="45" spans="1:11" x14ac:dyDescent="0.25">
      <c r="A45" s="30" t="s">
        <v>61</v>
      </c>
      <c r="B45" s="38">
        <f>+F25</f>
        <v>13477625.800000001</v>
      </c>
      <c r="C45" s="44" t="s">
        <v>104</v>
      </c>
      <c r="D45" s="44"/>
      <c r="E45" s="44"/>
      <c r="G45" s="44" t="s">
        <v>60</v>
      </c>
      <c r="H45" s="44"/>
      <c r="I45" s="44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 H30" xr:uid="{00000000-0002-0000-06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K45"/>
  <sheetViews>
    <sheetView topLeftCell="A12" zoomScaleNormal="100" workbookViewId="0">
      <selection activeCell="L11" sqref="L11"/>
    </sheetView>
  </sheetViews>
  <sheetFormatPr baseColWidth="10" defaultRowHeight="15.75" x14ac:dyDescent="0.25"/>
  <cols>
    <col min="1" max="1" width="23" style="135" customWidth="1"/>
    <col min="2" max="2" width="13.7109375" style="135" bestFit="1" customWidth="1"/>
    <col min="3" max="10" width="12.7109375" style="135" customWidth="1"/>
    <col min="11" max="11" width="11.42578125" style="135"/>
    <col min="12" max="16384" width="11.42578125" style="107"/>
  </cols>
  <sheetData>
    <row r="1" spans="1:11" ht="16.5" thickBot="1" x14ac:dyDescent="0.3">
      <c r="A1" s="105"/>
      <c r="B1" s="66" t="s">
        <v>105</v>
      </c>
      <c r="C1" s="67"/>
      <c r="D1" s="67"/>
      <c r="E1" s="67"/>
      <c r="F1" s="67"/>
      <c r="G1" s="67"/>
      <c r="H1" s="67"/>
      <c r="I1" s="67"/>
      <c r="J1" s="68"/>
      <c r="K1" s="106"/>
    </row>
    <row r="2" spans="1:11" ht="32.25" thickBot="1" x14ac:dyDescent="0.3">
      <c r="A2" s="108"/>
      <c r="B2" s="109" t="s">
        <v>0</v>
      </c>
      <c r="C2" s="110"/>
      <c r="D2" s="109" t="s">
        <v>1</v>
      </c>
      <c r="E2" s="110"/>
      <c r="F2" s="110"/>
      <c r="G2" s="110"/>
      <c r="H2" s="111"/>
      <c r="I2" s="112" t="s">
        <v>2</v>
      </c>
      <c r="J2" s="113" t="s">
        <v>3</v>
      </c>
      <c r="K2" s="106"/>
    </row>
    <row r="3" spans="1:11" ht="16.5" thickBot="1" x14ac:dyDescent="0.3">
      <c r="A3" s="114"/>
      <c r="B3" s="115" t="s">
        <v>4</v>
      </c>
      <c r="C3" s="116"/>
      <c r="D3" s="115"/>
      <c r="E3" s="116"/>
      <c r="F3" s="116"/>
      <c r="G3" s="116"/>
      <c r="H3" s="117"/>
      <c r="I3" s="118">
        <v>45304</v>
      </c>
      <c r="J3" s="119"/>
      <c r="K3" s="106"/>
    </row>
    <row r="4" spans="1:11" x14ac:dyDescent="0.25">
      <c r="A4" s="120"/>
      <c r="B4" s="121"/>
      <c r="C4" s="121"/>
      <c r="D4" s="122"/>
      <c r="E4" s="122"/>
      <c r="F4" s="122"/>
      <c r="G4" s="122"/>
      <c r="H4" s="122"/>
      <c r="I4" s="121"/>
      <c r="J4" s="123"/>
      <c r="K4" s="106"/>
    </row>
    <row r="5" spans="1:11" ht="3" customHeigh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6"/>
      <c r="K5" s="106"/>
    </row>
    <row r="6" spans="1:11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106"/>
    </row>
    <row r="7" spans="1:11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06"/>
    </row>
    <row r="8" spans="1:11" x14ac:dyDescent="0.25">
      <c r="A8" s="127" t="s">
        <v>7</v>
      </c>
      <c r="B8" s="128" t="s">
        <v>50</v>
      </c>
      <c r="C8" s="129"/>
      <c r="D8" s="129"/>
      <c r="E8" s="129"/>
      <c r="F8" s="129"/>
      <c r="G8" s="129"/>
      <c r="H8" s="129"/>
      <c r="I8" s="129"/>
      <c r="J8" s="130"/>
      <c r="K8" s="106"/>
    </row>
    <row r="9" spans="1:11" ht="15" customHeight="1" x14ac:dyDescent="0.25">
      <c r="A9" s="131" t="s">
        <v>36</v>
      </c>
      <c r="B9" s="128" t="s">
        <v>51</v>
      </c>
      <c r="C9" s="129"/>
      <c r="D9" s="129"/>
      <c r="E9" s="129"/>
      <c r="F9" s="129"/>
      <c r="G9" s="129"/>
      <c r="H9" s="129"/>
      <c r="I9" s="129"/>
      <c r="J9" s="130"/>
      <c r="K9" s="106"/>
    </row>
    <row r="10" spans="1:11" x14ac:dyDescent="0.25">
      <c r="A10" s="131" t="s">
        <v>37</v>
      </c>
      <c r="B10" s="128" t="s">
        <v>52</v>
      </c>
      <c r="C10" s="129"/>
      <c r="D10" s="129"/>
      <c r="E10" s="129"/>
      <c r="F10" s="129"/>
      <c r="G10" s="129"/>
      <c r="H10" s="129"/>
      <c r="I10" s="129"/>
      <c r="J10" s="130"/>
      <c r="K10" s="106"/>
    </row>
    <row r="11" spans="1:11" ht="44.25" customHeight="1" x14ac:dyDescent="0.25">
      <c r="A11" s="127" t="s">
        <v>8</v>
      </c>
      <c r="B11" s="132" t="s">
        <v>54</v>
      </c>
      <c r="C11" s="133"/>
      <c r="D11" s="133"/>
      <c r="E11" s="133"/>
      <c r="F11" s="133"/>
      <c r="G11" s="133"/>
      <c r="H11" s="133"/>
      <c r="I11" s="133"/>
      <c r="J11" s="134"/>
    </row>
    <row r="12" spans="1:11" ht="66.75" customHeight="1" x14ac:dyDescent="0.25">
      <c r="A12" s="127" t="s">
        <v>9</v>
      </c>
      <c r="B12" s="132" t="s">
        <v>53</v>
      </c>
      <c r="C12" s="133"/>
      <c r="D12" s="133"/>
      <c r="E12" s="133"/>
      <c r="F12" s="133"/>
      <c r="G12" s="133"/>
      <c r="H12" s="133"/>
      <c r="I12" s="133"/>
      <c r="J12" s="134"/>
    </row>
    <row r="13" spans="1:11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127" t="s">
        <v>11</v>
      </c>
      <c r="B14" s="136">
        <v>3</v>
      </c>
      <c r="C14" s="137" t="str">
        <f>IFERROR(VLOOKUP(B14,'[1]Validacion datos'!A2:B5,2,FALSE),"")</f>
        <v>DESARROLLO PRODUCTIVO</v>
      </c>
      <c r="D14" s="137"/>
      <c r="E14" s="137"/>
      <c r="F14" s="137"/>
      <c r="G14" s="137"/>
      <c r="H14" s="137"/>
      <c r="I14" s="137"/>
      <c r="J14" s="137"/>
    </row>
    <row r="15" spans="1:11" ht="28.5" customHeight="1" x14ac:dyDescent="0.25">
      <c r="A15" s="127" t="s">
        <v>12</v>
      </c>
      <c r="B15" s="138">
        <v>3.5</v>
      </c>
      <c r="C15" s="1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137"/>
      <c r="E15" s="137"/>
      <c r="F15" s="137"/>
      <c r="G15" s="137"/>
      <c r="H15" s="137"/>
      <c r="I15" s="137"/>
      <c r="J15" s="137"/>
    </row>
    <row r="16" spans="1:11" ht="28.5" customHeight="1" x14ac:dyDescent="0.25">
      <c r="A16" s="127" t="s">
        <v>13</v>
      </c>
      <c r="B16" s="139" t="s">
        <v>56</v>
      </c>
      <c r="C16" s="137" t="str">
        <f>IFERROR(VLOOKUP(B16,'[1]Validacion datos'!D8:E64,2,FALSE),"")</f>
        <v>Consolidar un entorno adecuado que incentive la inversión para el desarrollo sostenible del sector minero</v>
      </c>
      <c r="D16" s="137"/>
      <c r="E16" s="137"/>
      <c r="F16" s="137"/>
      <c r="G16" s="137"/>
      <c r="H16" s="137"/>
      <c r="I16" s="137"/>
      <c r="J16" s="137"/>
    </row>
    <row r="17" spans="1:11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1" ht="29.25" customHeight="1" x14ac:dyDescent="0.25">
      <c r="A18" s="127" t="s">
        <v>15</v>
      </c>
      <c r="B18" s="132" t="s">
        <v>70</v>
      </c>
      <c r="C18" s="132"/>
      <c r="D18" s="132"/>
      <c r="E18" s="132"/>
      <c r="F18" s="132"/>
      <c r="G18" s="132"/>
      <c r="H18" s="132"/>
      <c r="I18" s="132"/>
      <c r="J18" s="140"/>
    </row>
    <row r="19" spans="1:11" ht="33" customHeight="1" x14ac:dyDescent="0.25">
      <c r="A19" s="141" t="s">
        <v>16</v>
      </c>
      <c r="B19" s="132" t="s">
        <v>71</v>
      </c>
      <c r="C19" s="132"/>
      <c r="D19" s="132"/>
      <c r="E19" s="132"/>
      <c r="F19" s="132"/>
      <c r="G19" s="132"/>
      <c r="H19" s="132"/>
      <c r="I19" s="132"/>
      <c r="J19" s="140"/>
    </row>
    <row r="20" spans="1:11" ht="34.5" customHeight="1" x14ac:dyDescent="0.25">
      <c r="A20" s="141" t="s">
        <v>17</v>
      </c>
      <c r="B20" s="132" t="s">
        <v>55</v>
      </c>
      <c r="C20" s="132"/>
      <c r="D20" s="132"/>
      <c r="E20" s="132"/>
      <c r="F20" s="132"/>
      <c r="G20" s="132"/>
      <c r="H20" s="132"/>
      <c r="I20" s="132"/>
      <c r="J20" s="140"/>
    </row>
    <row r="21" spans="1:11" ht="60" customHeight="1" x14ac:dyDescent="0.25">
      <c r="A21" s="141" t="s">
        <v>38</v>
      </c>
      <c r="B21" s="132" t="s">
        <v>65</v>
      </c>
      <c r="C21" s="132"/>
      <c r="D21" s="132"/>
      <c r="E21" s="132"/>
      <c r="F21" s="132"/>
      <c r="G21" s="132"/>
      <c r="H21" s="132"/>
      <c r="I21" s="132"/>
      <c r="J21" s="140"/>
      <c r="K21" s="106"/>
    </row>
    <row r="22" spans="1:11" x14ac:dyDescent="0.25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1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06"/>
    </row>
    <row r="24" spans="1:11" ht="15" customHeight="1" x14ac:dyDescent="0.25">
      <c r="A24" s="142" t="s">
        <v>20</v>
      </c>
      <c r="B24" s="143"/>
      <c r="C24" s="144" t="s">
        <v>21</v>
      </c>
      <c r="D24" s="145"/>
      <c r="E24" s="145"/>
      <c r="F24" s="145" t="s">
        <v>22</v>
      </c>
      <c r="G24" s="145"/>
      <c r="H24" s="143"/>
      <c r="I24" s="144" t="s">
        <v>23</v>
      </c>
      <c r="J24" s="146"/>
    </row>
    <row r="25" spans="1:11" x14ac:dyDescent="0.25">
      <c r="A25" s="147">
        <v>6754288</v>
      </c>
      <c r="B25" s="148"/>
      <c r="C25" s="149">
        <v>6754288</v>
      </c>
      <c r="D25" s="150"/>
      <c r="E25" s="151"/>
      <c r="F25" s="149">
        <v>0</v>
      </c>
      <c r="G25" s="150"/>
      <c r="H25" s="151"/>
      <c r="I25" s="152">
        <f>IF(G25&gt;0,G25/C25,0)</f>
        <v>0</v>
      </c>
      <c r="J25" s="153"/>
    </row>
    <row r="26" spans="1:11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06"/>
    </row>
    <row r="27" spans="1:11" ht="15" customHeight="1" x14ac:dyDescent="0.25">
      <c r="A27" s="154"/>
      <c r="B27" s="107"/>
      <c r="C27" s="155" t="s">
        <v>49</v>
      </c>
      <c r="D27" s="156"/>
      <c r="E27" s="157" t="s">
        <v>123</v>
      </c>
      <c r="F27" s="158"/>
      <c r="G27" s="155" t="s">
        <v>124</v>
      </c>
      <c r="H27" s="155"/>
      <c r="I27" s="155" t="s">
        <v>25</v>
      </c>
      <c r="J27" s="159"/>
    </row>
    <row r="28" spans="1:11" ht="47.25" x14ac:dyDescent="0.25">
      <c r="A28" s="160" t="s">
        <v>26</v>
      </c>
      <c r="B28" s="161" t="s">
        <v>27</v>
      </c>
      <c r="C28" s="161" t="s">
        <v>39</v>
      </c>
      <c r="D28" s="161" t="s">
        <v>40</v>
      </c>
      <c r="E28" s="161" t="s">
        <v>43</v>
      </c>
      <c r="F28" s="161" t="s">
        <v>44</v>
      </c>
      <c r="G28" s="161" t="s">
        <v>45</v>
      </c>
      <c r="H28" s="161" t="s">
        <v>46</v>
      </c>
      <c r="I28" s="161" t="s">
        <v>47</v>
      </c>
      <c r="J28" s="162" t="s">
        <v>48</v>
      </c>
    </row>
    <row r="29" spans="1:11" ht="111.75" customHeight="1" x14ac:dyDescent="0.25">
      <c r="A29" s="163" t="s">
        <v>90</v>
      </c>
      <c r="B29" s="164" t="s">
        <v>72</v>
      </c>
      <c r="C29" s="165">
        <v>8</v>
      </c>
      <c r="D29" s="166">
        <v>6754288</v>
      </c>
      <c r="E29" s="166">
        <v>4</v>
      </c>
      <c r="F29" s="166">
        <f t="shared" ref="F29" si="0">1688572*2</f>
        <v>3377144</v>
      </c>
      <c r="G29" s="167">
        <v>4</v>
      </c>
      <c r="H29" s="166">
        <v>0</v>
      </c>
      <c r="I29" s="168">
        <f t="shared" ref="I29" si="1">IF(G29&gt;0,G29/E29,0)</f>
        <v>1</v>
      </c>
      <c r="J29" s="169">
        <f t="shared" ref="J29" si="2">IF(H29&gt;0,H29/F29,0)</f>
        <v>0</v>
      </c>
    </row>
    <row r="30" spans="1:11" x14ac:dyDescent="0.25">
      <c r="A30" s="170"/>
      <c r="B30" s="171"/>
      <c r="C30" s="172"/>
      <c r="D30" s="173"/>
      <c r="E30" s="173"/>
      <c r="F30" s="173"/>
      <c r="G30" s="174"/>
      <c r="H30" s="173"/>
      <c r="I30" s="175"/>
      <c r="J30" s="176"/>
    </row>
    <row r="31" spans="1:11" x14ac:dyDescent="0.25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1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2"/>
      <c r="K32" s="106"/>
    </row>
    <row r="33" spans="1:11" x14ac:dyDescent="0.25">
      <c r="A33" s="177" t="s">
        <v>30</v>
      </c>
      <c r="B33" s="132" t="s">
        <v>90</v>
      </c>
      <c r="C33" s="132"/>
      <c r="D33" s="132"/>
      <c r="E33" s="132"/>
      <c r="F33" s="132"/>
      <c r="G33" s="132"/>
      <c r="H33" s="132"/>
      <c r="I33" s="132"/>
      <c r="J33" s="140"/>
    </row>
    <row r="34" spans="1:11" ht="31.5" x14ac:dyDescent="0.25">
      <c r="A34" s="177" t="s">
        <v>31</v>
      </c>
      <c r="B34" s="132" t="s">
        <v>71</v>
      </c>
      <c r="C34" s="132"/>
      <c r="D34" s="132"/>
      <c r="E34" s="132"/>
      <c r="F34" s="132"/>
      <c r="G34" s="132"/>
      <c r="H34" s="132"/>
      <c r="I34" s="132"/>
      <c r="J34" s="140"/>
    </row>
    <row r="35" spans="1:11" ht="62.25" customHeight="1" x14ac:dyDescent="0.25">
      <c r="A35" s="177" t="s">
        <v>32</v>
      </c>
      <c r="B35" s="132" t="s">
        <v>125</v>
      </c>
      <c r="C35" s="132"/>
      <c r="D35" s="132"/>
      <c r="E35" s="132"/>
      <c r="F35" s="132"/>
      <c r="G35" s="132"/>
      <c r="H35" s="132"/>
      <c r="I35" s="132"/>
      <c r="J35" s="140"/>
    </row>
    <row r="36" spans="1:11" ht="100.5" customHeight="1" x14ac:dyDescent="0.25">
      <c r="A36" s="177" t="s">
        <v>33</v>
      </c>
      <c r="B36" s="132" t="s">
        <v>106</v>
      </c>
      <c r="C36" s="132"/>
      <c r="D36" s="132"/>
      <c r="E36" s="132"/>
      <c r="F36" s="132"/>
      <c r="G36" s="132"/>
      <c r="H36" s="132"/>
      <c r="I36" s="132"/>
      <c r="J36" s="140"/>
    </row>
    <row r="37" spans="1:11" x14ac:dyDescent="0.25">
      <c r="A37" s="51" t="s">
        <v>126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1" x14ac:dyDescent="0.25">
      <c r="A38" s="92" t="s">
        <v>35</v>
      </c>
      <c r="B38" s="93"/>
      <c r="C38" s="93"/>
      <c r="D38" s="93"/>
      <c r="E38" s="93"/>
      <c r="F38" s="93"/>
      <c r="G38" s="93"/>
      <c r="H38" s="93"/>
      <c r="I38" s="93"/>
      <c r="J38" s="94"/>
      <c r="K38" s="106"/>
    </row>
    <row r="39" spans="1:11" ht="27.75" customHeight="1" x14ac:dyDescent="0.25">
      <c r="A39" s="178" t="s">
        <v>41</v>
      </c>
      <c r="B39" s="179"/>
      <c r="C39" s="179"/>
      <c r="D39" s="179"/>
      <c r="E39" s="179"/>
      <c r="F39" s="179"/>
      <c r="G39" s="179"/>
      <c r="H39" s="179"/>
      <c r="I39" s="179"/>
      <c r="J39" s="180"/>
    </row>
    <row r="40" spans="1:11" ht="27.75" customHeight="1" x14ac:dyDescent="0.25">
      <c r="A40" s="181"/>
      <c r="B40" s="181"/>
      <c r="C40" s="181"/>
      <c r="D40" s="181"/>
      <c r="E40" s="181"/>
      <c r="F40" s="181"/>
      <c r="G40" s="181"/>
      <c r="H40" s="181"/>
      <c r="I40" s="181"/>
      <c r="J40" s="181"/>
    </row>
    <row r="41" spans="1:11" ht="30.75" customHeight="1" x14ac:dyDescent="0.25">
      <c r="A41" s="182" t="s">
        <v>127</v>
      </c>
      <c r="B41" s="182"/>
      <c r="C41" s="182"/>
      <c r="D41" s="182"/>
      <c r="E41" s="182"/>
      <c r="F41" s="182"/>
      <c r="G41" s="182"/>
      <c r="H41" s="182"/>
      <c r="I41" s="182"/>
      <c r="J41" s="182"/>
    </row>
    <row r="43" spans="1:11" x14ac:dyDescent="0.25">
      <c r="A43" s="183" t="s">
        <v>57</v>
      </c>
      <c r="B43" s="184">
        <v>6754288</v>
      </c>
    </row>
    <row r="44" spans="1:11" x14ac:dyDescent="0.25">
      <c r="A44" s="183" t="s">
        <v>59</v>
      </c>
      <c r="B44" s="184">
        <f>+B43</f>
        <v>6754288</v>
      </c>
      <c r="C44" s="185" t="s">
        <v>103</v>
      </c>
      <c r="D44" s="185"/>
      <c r="E44" s="185"/>
      <c r="G44" s="185" t="s">
        <v>58</v>
      </c>
      <c r="H44" s="185"/>
      <c r="I44" s="185"/>
    </row>
    <row r="45" spans="1:11" x14ac:dyDescent="0.25">
      <c r="A45" s="183" t="s">
        <v>61</v>
      </c>
      <c r="B45" s="184">
        <v>0</v>
      </c>
      <c r="C45" s="186" t="s">
        <v>104</v>
      </c>
      <c r="D45" s="186"/>
      <c r="E45" s="186"/>
      <c r="G45" s="186" t="s">
        <v>60</v>
      </c>
      <c r="H45" s="186"/>
      <c r="I45" s="186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:H30" xr:uid="{00000000-0002-0000-01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K45"/>
  <sheetViews>
    <sheetView topLeftCell="B21" zoomScale="136" zoomScaleNormal="136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2"/>
      <c r="B1" s="66" t="s">
        <v>105</v>
      </c>
      <c r="C1" s="67"/>
      <c r="D1" s="67"/>
      <c r="E1" s="67"/>
      <c r="F1" s="67"/>
      <c r="G1" s="67"/>
      <c r="H1" s="67"/>
      <c r="I1" s="67"/>
      <c r="J1" s="68"/>
      <c r="K1" s="1"/>
    </row>
    <row r="2" spans="1:11" ht="21.75" customHeight="1" thickBot="1" x14ac:dyDescent="0.3">
      <c r="A2" s="23"/>
      <c r="B2" s="69" t="s">
        <v>0</v>
      </c>
      <c r="C2" s="70"/>
      <c r="D2" s="69" t="s">
        <v>1</v>
      </c>
      <c r="E2" s="70"/>
      <c r="F2" s="70"/>
      <c r="G2" s="70"/>
      <c r="H2" s="71"/>
      <c r="I2" s="2" t="s">
        <v>2</v>
      </c>
      <c r="J2" s="3" t="s">
        <v>3</v>
      </c>
      <c r="K2" s="1"/>
    </row>
    <row r="3" spans="1:11" ht="21.75" thickBot="1" x14ac:dyDescent="0.3">
      <c r="A3" s="24"/>
      <c r="B3" s="72" t="s">
        <v>4</v>
      </c>
      <c r="C3" s="73"/>
      <c r="D3" s="72"/>
      <c r="E3" s="73"/>
      <c r="F3" s="73"/>
      <c r="G3" s="73"/>
      <c r="H3" s="74"/>
      <c r="I3" s="28">
        <v>45304</v>
      </c>
      <c r="J3" s="29"/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11" ht="15.75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1"/>
    </row>
    <row r="7" spans="1:11" ht="15.75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4" t="s">
        <v>7</v>
      </c>
      <c r="B8" s="45" t="s">
        <v>50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15" customHeight="1" x14ac:dyDescent="0.25">
      <c r="A9" s="25" t="s">
        <v>36</v>
      </c>
      <c r="B9" s="45" t="s">
        <v>51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5" t="s">
        <v>37</v>
      </c>
      <c r="B10" s="45" t="s">
        <v>52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44.25" customHeight="1" x14ac:dyDescent="0.25">
      <c r="A11" s="4" t="s">
        <v>8</v>
      </c>
      <c r="B11" s="48" t="s">
        <v>54</v>
      </c>
      <c r="C11" s="49"/>
      <c r="D11" s="49"/>
      <c r="E11" s="49"/>
      <c r="F11" s="49"/>
      <c r="G11" s="49"/>
      <c r="H11" s="49"/>
      <c r="I11" s="49"/>
      <c r="J11" s="50"/>
    </row>
    <row r="12" spans="1:11" ht="49.5" customHeight="1" x14ac:dyDescent="0.25">
      <c r="A12" s="4" t="s">
        <v>9</v>
      </c>
      <c r="B12" s="48" t="s">
        <v>53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4" t="s">
        <v>11</v>
      </c>
      <c r="B14" s="26">
        <v>3</v>
      </c>
      <c r="C14" s="54" t="str">
        <f>IFERROR(VLOOKUP(B14,'[1]Validacion datos'!A2:B5,2,FALSE),"")</f>
        <v>DESARROLLO PRODUCTIVO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4" t="s">
        <v>12</v>
      </c>
      <c r="B15" s="7">
        <v>3.5</v>
      </c>
      <c r="C15" s="54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4"/>
      <c r="E15" s="54"/>
      <c r="F15" s="54"/>
      <c r="G15" s="54"/>
      <c r="H15" s="54"/>
      <c r="I15" s="54"/>
      <c r="J15" s="54"/>
    </row>
    <row r="16" spans="1:11" x14ac:dyDescent="0.25">
      <c r="A16" s="4" t="s">
        <v>13</v>
      </c>
      <c r="B16" s="8" t="s">
        <v>56</v>
      </c>
      <c r="C16" s="99" t="str">
        <f>IFERROR(VLOOKUP(B16,'[1]Validacion datos'!D8:E64,2,FALSE),"")</f>
        <v>Consolidar un entorno adecuado que incentive la inversión para el desarrollo sostenible del sector minero</v>
      </c>
      <c r="D16" s="99"/>
      <c r="E16" s="99"/>
      <c r="F16" s="99"/>
      <c r="G16" s="99"/>
      <c r="H16" s="99"/>
      <c r="I16" s="99"/>
      <c r="J16" s="99"/>
    </row>
    <row r="17" spans="1:11" ht="15.75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1" ht="29.25" customHeight="1" x14ac:dyDescent="0.25">
      <c r="A18" s="4" t="s">
        <v>15</v>
      </c>
      <c r="B18" s="48" t="s">
        <v>73</v>
      </c>
      <c r="C18" s="48"/>
      <c r="D18" s="48"/>
      <c r="E18" s="48"/>
      <c r="F18" s="48"/>
      <c r="G18" s="48"/>
      <c r="H18" s="48"/>
      <c r="I18" s="48"/>
      <c r="J18" s="55"/>
    </row>
    <row r="19" spans="1:11" ht="33" customHeight="1" x14ac:dyDescent="0.25">
      <c r="A19" s="9" t="s">
        <v>16</v>
      </c>
      <c r="B19" s="48" t="s">
        <v>74</v>
      </c>
      <c r="C19" s="48"/>
      <c r="D19" s="48"/>
      <c r="E19" s="48"/>
      <c r="F19" s="48"/>
      <c r="G19" s="48"/>
      <c r="H19" s="48"/>
      <c r="I19" s="48"/>
      <c r="J19" s="55"/>
    </row>
    <row r="20" spans="1:11" ht="34.5" customHeight="1" x14ac:dyDescent="0.25">
      <c r="A20" s="9" t="s">
        <v>17</v>
      </c>
      <c r="B20" s="48" t="s">
        <v>75</v>
      </c>
      <c r="C20" s="48"/>
      <c r="D20" s="48"/>
      <c r="E20" s="48"/>
      <c r="F20" s="48"/>
      <c r="G20" s="48"/>
      <c r="H20" s="48"/>
      <c r="I20" s="48"/>
      <c r="J20" s="55"/>
    </row>
    <row r="21" spans="1:11" ht="60" customHeight="1" x14ac:dyDescent="0.25">
      <c r="A21" s="9" t="s">
        <v>38</v>
      </c>
      <c r="B21" s="48" t="s">
        <v>76</v>
      </c>
      <c r="C21" s="48"/>
      <c r="D21" s="48"/>
      <c r="E21" s="48"/>
      <c r="F21" s="48"/>
      <c r="G21" s="48"/>
      <c r="H21" s="48"/>
      <c r="I21" s="48"/>
      <c r="J21" s="55"/>
      <c r="K21" s="1"/>
    </row>
    <row r="22" spans="1:11" ht="15.75" x14ac:dyDescent="0.25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1" ht="15.75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1" ht="15" customHeight="1" x14ac:dyDescent="0.25">
      <c r="A24" s="87" t="s">
        <v>20</v>
      </c>
      <c r="B24" s="88"/>
      <c r="C24" s="89" t="s">
        <v>21</v>
      </c>
      <c r="D24" s="91"/>
      <c r="E24" s="91"/>
      <c r="F24" s="91" t="s">
        <v>22</v>
      </c>
      <c r="G24" s="91"/>
      <c r="H24" s="88"/>
      <c r="I24" s="89" t="s">
        <v>23</v>
      </c>
      <c r="J24" s="90"/>
    </row>
    <row r="25" spans="1:11" x14ac:dyDescent="0.25">
      <c r="A25" s="56">
        <v>13390482</v>
      </c>
      <c r="B25" s="57"/>
      <c r="C25" s="82">
        <v>13390482</v>
      </c>
      <c r="D25" s="83"/>
      <c r="E25" s="84"/>
      <c r="F25" s="82">
        <v>0</v>
      </c>
      <c r="G25" s="83"/>
      <c r="H25" s="84"/>
      <c r="I25" s="58">
        <f>IF(G25&gt;0,G25/C25,0)</f>
        <v>0</v>
      </c>
      <c r="J25" s="59"/>
    </row>
    <row r="26" spans="1:11" ht="15.75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1" ht="15" customHeight="1" x14ac:dyDescent="0.25">
      <c r="A27" s="5"/>
      <c r="B27"/>
      <c r="C27" s="79" t="s">
        <v>49</v>
      </c>
      <c r="D27" s="80"/>
      <c r="E27" s="85" t="s">
        <v>123</v>
      </c>
      <c r="F27" s="86"/>
      <c r="G27" s="79" t="s">
        <v>124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2" t="s">
        <v>77</v>
      </c>
      <c r="B29" s="33" t="s">
        <v>91</v>
      </c>
      <c r="C29" s="13">
        <v>50</v>
      </c>
      <c r="D29" s="39">
        <v>13390482</v>
      </c>
      <c r="E29" s="39">
        <v>25</v>
      </c>
      <c r="F29" s="39">
        <f t="shared" ref="F29" si="0">4017145+2678096</f>
        <v>6695241</v>
      </c>
      <c r="G29" s="40">
        <v>25</v>
      </c>
      <c r="H29" s="39">
        <v>0</v>
      </c>
      <c r="I29" s="37">
        <f>IF(G29&gt;0,G29/E29,0)</f>
        <v>1</v>
      </c>
      <c r="J29" s="42">
        <f>IF(H29&gt;0,H29/F29,0)</f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1" ht="15.75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x14ac:dyDescent="0.25">
      <c r="A33" s="21" t="s">
        <v>30</v>
      </c>
      <c r="B33" s="48" t="s">
        <v>78</v>
      </c>
      <c r="C33" s="48"/>
      <c r="D33" s="48"/>
      <c r="E33" s="48"/>
      <c r="F33" s="48"/>
      <c r="G33" s="48"/>
      <c r="H33" s="48"/>
      <c r="I33" s="48"/>
      <c r="J33" s="55"/>
    </row>
    <row r="34" spans="1:11" ht="30" x14ac:dyDescent="0.25">
      <c r="A34" s="21" t="s">
        <v>31</v>
      </c>
      <c r="B34" s="48" t="s">
        <v>79</v>
      </c>
      <c r="C34" s="48"/>
      <c r="D34" s="48"/>
      <c r="E34" s="48"/>
      <c r="F34" s="48"/>
      <c r="G34" s="48"/>
      <c r="H34" s="48"/>
      <c r="I34" s="48"/>
      <c r="J34" s="55"/>
    </row>
    <row r="35" spans="1:11" ht="42.75" customHeight="1" x14ac:dyDescent="0.25">
      <c r="A35" s="21" t="s">
        <v>32</v>
      </c>
      <c r="B35" s="48" t="s">
        <v>114</v>
      </c>
      <c r="C35" s="48"/>
      <c r="D35" s="48"/>
      <c r="E35" s="48"/>
      <c r="F35" s="48"/>
      <c r="G35" s="48"/>
      <c r="H35" s="48"/>
      <c r="I35" s="48"/>
      <c r="J35" s="55"/>
    </row>
    <row r="36" spans="1:11" ht="105.75" customHeight="1" x14ac:dyDescent="0.25">
      <c r="A36" s="21" t="s">
        <v>33</v>
      </c>
      <c r="B36" s="48" t="s">
        <v>107</v>
      </c>
      <c r="C36" s="48"/>
      <c r="D36" s="48"/>
      <c r="E36" s="48"/>
      <c r="F36" s="48"/>
      <c r="G36" s="48"/>
      <c r="H36" s="48"/>
      <c r="I36" s="48"/>
      <c r="J36" s="55"/>
    </row>
    <row r="37" spans="1:11" ht="15.75" x14ac:dyDescent="0.25">
      <c r="A37" s="51" t="s">
        <v>34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1" ht="15.75" x14ac:dyDescent="0.25">
      <c r="A38" s="92" t="s">
        <v>35</v>
      </c>
      <c r="B38" s="93"/>
      <c r="C38" s="93"/>
      <c r="D38" s="93"/>
      <c r="E38" s="93"/>
      <c r="F38" s="93"/>
      <c r="G38" s="93"/>
      <c r="H38" s="93"/>
      <c r="I38" s="93"/>
      <c r="J38" s="94"/>
      <c r="K38" s="1"/>
    </row>
    <row r="39" spans="1:11" ht="27.75" customHeight="1" x14ac:dyDescent="0.25">
      <c r="A39" s="95" t="s">
        <v>41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98" t="s">
        <v>42</v>
      </c>
      <c r="B41" s="98"/>
      <c r="C41" s="98"/>
      <c r="D41" s="98"/>
      <c r="E41" s="98"/>
      <c r="F41" s="98"/>
      <c r="G41" s="98"/>
      <c r="H41" s="98"/>
      <c r="I41" s="98"/>
      <c r="J41" s="98"/>
    </row>
    <row r="43" spans="1:11" x14ac:dyDescent="0.25">
      <c r="A43" s="30" t="s">
        <v>57</v>
      </c>
      <c r="B43" s="31">
        <v>13390482</v>
      </c>
    </row>
    <row r="44" spans="1:11" x14ac:dyDescent="0.25">
      <c r="A44" s="30" t="s">
        <v>59</v>
      </c>
      <c r="B44" s="31">
        <f>+B43</f>
        <v>13390482</v>
      </c>
      <c r="C44" s="43" t="s">
        <v>103</v>
      </c>
      <c r="D44" s="43"/>
      <c r="E44" s="43"/>
      <c r="G44" s="43" t="s">
        <v>58</v>
      </c>
      <c r="H44" s="43"/>
      <c r="I44" s="43"/>
    </row>
    <row r="45" spans="1:11" x14ac:dyDescent="0.25">
      <c r="A45" s="30" t="s">
        <v>61</v>
      </c>
      <c r="B45" s="31">
        <v>0</v>
      </c>
      <c r="C45" s="44" t="s">
        <v>104</v>
      </c>
      <c r="D45" s="44"/>
      <c r="E45" s="44"/>
      <c r="G45" s="44" t="s">
        <v>60</v>
      </c>
      <c r="H45" s="44"/>
      <c r="I45" s="44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K45"/>
  <sheetViews>
    <sheetView topLeftCell="A29" zoomScale="115" zoomScaleNormal="115" workbookViewId="0">
      <selection activeCell="E47" sqref="E4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2"/>
      <c r="B1" s="66" t="s">
        <v>105</v>
      </c>
      <c r="C1" s="67"/>
      <c r="D1" s="67"/>
      <c r="E1" s="67"/>
      <c r="F1" s="67"/>
      <c r="G1" s="67"/>
      <c r="H1" s="67"/>
      <c r="I1" s="67"/>
      <c r="J1" s="68"/>
      <c r="K1" s="1"/>
    </row>
    <row r="2" spans="1:11" ht="21.75" customHeight="1" thickBot="1" x14ac:dyDescent="0.3">
      <c r="A2" s="23"/>
      <c r="B2" s="69" t="s">
        <v>0</v>
      </c>
      <c r="C2" s="70"/>
      <c r="D2" s="69" t="s">
        <v>1</v>
      </c>
      <c r="E2" s="70"/>
      <c r="F2" s="70"/>
      <c r="G2" s="70"/>
      <c r="H2" s="71"/>
      <c r="I2" s="2" t="s">
        <v>2</v>
      </c>
      <c r="J2" s="3" t="s">
        <v>3</v>
      </c>
      <c r="K2" s="1"/>
    </row>
    <row r="3" spans="1:11" ht="21.75" thickBot="1" x14ac:dyDescent="0.3">
      <c r="A3" s="24"/>
      <c r="B3" s="72" t="s">
        <v>4</v>
      </c>
      <c r="C3" s="73"/>
      <c r="D3" s="72"/>
      <c r="E3" s="73"/>
      <c r="F3" s="73"/>
      <c r="G3" s="73"/>
      <c r="H3" s="74"/>
      <c r="I3" s="28">
        <v>45304</v>
      </c>
      <c r="J3" s="29"/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11" ht="15.75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1"/>
    </row>
    <row r="7" spans="1:11" ht="15.75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4" t="s">
        <v>7</v>
      </c>
      <c r="B8" s="45" t="s">
        <v>50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15" customHeight="1" x14ac:dyDescent="0.25">
      <c r="A9" s="25" t="s">
        <v>36</v>
      </c>
      <c r="B9" s="45" t="s">
        <v>51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5" t="s">
        <v>37</v>
      </c>
      <c r="B10" s="45" t="s">
        <v>52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44.25" customHeight="1" x14ac:dyDescent="0.25">
      <c r="A11" s="4" t="s">
        <v>8</v>
      </c>
      <c r="B11" s="48" t="s">
        <v>54</v>
      </c>
      <c r="C11" s="49"/>
      <c r="D11" s="49"/>
      <c r="E11" s="49"/>
      <c r="F11" s="49"/>
      <c r="G11" s="49"/>
      <c r="H11" s="49"/>
      <c r="I11" s="49"/>
      <c r="J11" s="50"/>
    </row>
    <row r="12" spans="1:11" ht="49.5" customHeight="1" x14ac:dyDescent="0.25">
      <c r="A12" s="4" t="s">
        <v>9</v>
      </c>
      <c r="B12" s="48" t="s">
        <v>53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4" t="s">
        <v>11</v>
      </c>
      <c r="B14" s="26">
        <v>3</v>
      </c>
      <c r="C14" s="54" t="str">
        <f>IFERROR(VLOOKUP(B14,'[1]Validacion datos'!A2:B5,2,FALSE),"")</f>
        <v>DESARROLLO PRODUCTIVO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4" t="s">
        <v>12</v>
      </c>
      <c r="B15" s="7">
        <v>3.5</v>
      </c>
      <c r="C15" s="54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4"/>
      <c r="E15" s="54"/>
      <c r="F15" s="54"/>
      <c r="G15" s="54"/>
      <c r="H15" s="54"/>
      <c r="I15" s="54"/>
      <c r="J15" s="54"/>
    </row>
    <row r="16" spans="1:11" x14ac:dyDescent="0.25">
      <c r="A16" s="4" t="s">
        <v>13</v>
      </c>
      <c r="B16" s="8" t="s">
        <v>56</v>
      </c>
      <c r="C16" s="99" t="str">
        <f>IFERROR(VLOOKUP(B16,'[1]Validacion datos'!D8:E64,2,FALSE),"")</f>
        <v>Consolidar un entorno adecuado que incentive la inversión para el desarrollo sostenible del sector minero</v>
      </c>
      <c r="D16" s="99"/>
      <c r="E16" s="99"/>
      <c r="F16" s="99"/>
      <c r="G16" s="99"/>
      <c r="H16" s="99"/>
      <c r="I16" s="99"/>
      <c r="J16" s="99"/>
    </row>
    <row r="17" spans="1:11" ht="15.75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1" ht="29.25" customHeight="1" x14ac:dyDescent="0.25">
      <c r="A18" s="4" t="s">
        <v>15</v>
      </c>
      <c r="B18" s="48" t="s">
        <v>84</v>
      </c>
      <c r="C18" s="48"/>
      <c r="D18" s="48"/>
      <c r="E18" s="48"/>
      <c r="F18" s="48"/>
      <c r="G18" s="48"/>
      <c r="H18" s="48"/>
      <c r="I18" s="48"/>
      <c r="J18" s="55"/>
    </row>
    <row r="19" spans="1:11" ht="55.5" customHeight="1" x14ac:dyDescent="0.25">
      <c r="A19" s="9" t="s">
        <v>16</v>
      </c>
      <c r="B19" s="48" t="s">
        <v>99</v>
      </c>
      <c r="C19" s="48"/>
      <c r="D19" s="48"/>
      <c r="E19" s="48"/>
      <c r="F19" s="48"/>
      <c r="G19" s="48"/>
      <c r="H19" s="48"/>
      <c r="I19" s="48"/>
      <c r="J19" s="55"/>
    </row>
    <row r="20" spans="1:11" ht="34.5" customHeight="1" x14ac:dyDescent="0.25">
      <c r="A20" s="9" t="s">
        <v>17</v>
      </c>
      <c r="B20" s="48" t="s">
        <v>55</v>
      </c>
      <c r="C20" s="48"/>
      <c r="D20" s="48"/>
      <c r="E20" s="48"/>
      <c r="F20" s="48"/>
      <c r="G20" s="48"/>
      <c r="H20" s="48"/>
      <c r="I20" s="48"/>
      <c r="J20" s="55"/>
    </row>
    <row r="21" spans="1:11" ht="60" customHeight="1" x14ac:dyDescent="0.25">
      <c r="A21" s="9" t="s">
        <v>38</v>
      </c>
      <c r="B21" s="48" t="s">
        <v>85</v>
      </c>
      <c r="C21" s="48"/>
      <c r="D21" s="48"/>
      <c r="E21" s="48"/>
      <c r="F21" s="48"/>
      <c r="G21" s="48"/>
      <c r="H21" s="48"/>
      <c r="I21" s="48"/>
      <c r="J21" s="55"/>
      <c r="K21" s="1"/>
    </row>
    <row r="22" spans="1:11" ht="15.75" x14ac:dyDescent="0.25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1" ht="15.75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1" ht="15" customHeight="1" x14ac:dyDescent="0.25">
      <c r="A24" s="87" t="s">
        <v>20</v>
      </c>
      <c r="B24" s="88"/>
      <c r="C24" s="89" t="s">
        <v>21</v>
      </c>
      <c r="D24" s="91"/>
      <c r="E24" s="91"/>
      <c r="F24" s="91" t="s">
        <v>22</v>
      </c>
      <c r="G24" s="91"/>
      <c r="H24" s="88"/>
      <c r="I24" s="89" t="s">
        <v>23</v>
      </c>
      <c r="J24" s="90"/>
    </row>
    <row r="25" spans="1:11" x14ac:dyDescent="0.25">
      <c r="A25" s="56">
        <v>4441179</v>
      </c>
      <c r="B25" s="57"/>
      <c r="C25" s="82">
        <v>4441179</v>
      </c>
      <c r="D25" s="83"/>
      <c r="E25" s="84"/>
      <c r="F25" s="82"/>
      <c r="G25" s="83"/>
      <c r="H25" s="84"/>
      <c r="I25" s="58">
        <f>IF(G25&gt;0,G25/C25,0)</f>
        <v>0</v>
      </c>
      <c r="J25" s="59"/>
    </row>
    <row r="26" spans="1:11" ht="15.75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1" ht="15" customHeight="1" x14ac:dyDescent="0.25">
      <c r="A27" s="5"/>
      <c r="B27"/>
      <c r="C27" s="79" t="s">
        <v>49</v>
      </c>
      <c r="D27" s="80"/>
      <c r="E27" s="85" t="s">
        <v>123</v>
      </c>
      <c r="F27" s="86"/>
      <c r="G27" s="79" t="s">
        <v>124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5" t="s">
        <v>100</v>
      </c>
      <c r="B29" s="33" t="s">
        <v>101</v>
      </c>
      <c r="C29" s="13">
        <v>53</v>
      </c>
      <c r="D29" s="39">
        <v>4441179</v>
      </c>
      <c r="E29" s="39">
        <v>18</v>
      </c>
      <c r="F29" s="39">
        <f t="shared" ref="F29" si="0">1089346+1256937</f>
        <v>2346283</v>
      </c>
      <c r="G29" s="40">
        <v>17</v>
      </c>
      <c r="H29" s="39">
        <v>0</v>
      </c>
      <c r="I29" s="37">
        <f t="shared" ref="I29:J29" si="1">IF(G29&gt;0,G29/E29,0)</f>
        <v>0.94444444444444442</v>
      </c>
      <c r="J29" s="42">
        <f t="shared" si="1"/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1" ht="15.75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x14ac:dyDescent="0.25">
      <c r="A33" s="21" t="s">
        <v>30</v>
      </c>
      <c r="B33" s="48" t="s">
        <v>102</v>
      </c>
      <c r="C33" s="48"/>
      <c r="D33" s="48"/>
      <c r="E33" s="48"/>
      <c r="F33" s="48"/>
      <c r="G33" s="48"/>
      <c r="H33" s="48"/>
      <c r="I33" s="48"/>
      <c r="J33" s="55"/>
    </row>
    <row r="34" spans="1:11" ht="48" customHeight="1" x14ac:dyDescent="0.25">
      <c r="A34" s="21" t="s">
        <v>31</v>
      </c>
      <c r="B34" s="48" t="s">
        <v>99</v>
      </c>
      <c r="C34" s="48"/>
      <c r="D34" s="48"/>
      <c r="E34" s="48"/>
      <c r="F34" s="48"/>
      <c r="G34" s="48"/>
      <c r="H34" s="48"/>
      <c r="I34" s="48"/>
      <c r="J34" s="55"/>
    </row>
    <row r="35" spans="1:11" ht="42.75" customHeight="1" x14ac:dyDescent="0.25">
      <c r="A35" s="21" t="s">
        <v>32</v>
      </c>
      <c r="B35" s="48" t="s">
        <v>115</v>
      </c>
      <c r="C35" s="48"/>
      <c r="D35" s="48"/>
      <c r="E35" s="48"/>
      <c r="F35" s="48"/>
      <c r="G35" s="48"/>
      <c r="H35" s="48"/>
      <c r="I35" s="48"/>
      <c r="J35" s="55"/>
    </row>
    <row r="36" spans="1:11" ht="60.75" customHeight="1" x14ac:dyDescent="0.25">
      <c r="A36" s="21" t="s">
        <v>33</v>
      </c>
      <c r="B36" s="48" t="s">
        <v>108</v>
      </c>
      <c r="C36" s="48"/>
      <c r="D36" s="48"/>
      <c r="E36" s="48"/>
      <c r="F36" s="48"/>
      <c r="G36" s="48"/>
      <c r="H36" s="48"/>
      <c r="I36" s="48"/>
      <c r="J36" s="55"/>
    </row>
    <row r="37" spans="1:11" ht="15.75" x14ac:dyDescent="0.25">
      <c r="A37" s="51" t="s">
        <v>34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1" ht="15.75" x14ac:dyDescent="0.25">
      <c r="A38" s="92" t="s">
        <v>35</v>
      </c>
      <c r="B38" s="93"/>
      <c r="C38" s="93"/>
      <c r="D38" s="93"/>
      <c r="E38" s="93"/>
      <c r="F38" s="93"/>
      <c r="G38" s="93"/>
      <c r="H38" s="93"/>
      <c r="I38" s="93"/>
      <c r="J38" s="94"/>
      <c r="K38" s="1"/>
    </row>
    <row r="39" spans="1:11" ht="27.75" customHeight="1" x14ac:dyDescent="0.25">
      <c r="A39" s="95" t="s">
        <v>41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98" t="s">
        <v>42</v>
      </c>
      <c r="B41" s="98"/>
      <c r="C41" s="98"/>
      <c r="D41" s="98"/>
      <c r="E41" s="98"/>
      <c r="F41" s="98"/>
      <c r="G41" s="98"/>
      <c r="H41" s="98"/>
      <c r="I41" s="98"/>
      <c r="J41" s="98"/>
    </row>
    <row r="43" spans="1:11" x14ac:dyDescent="0.25">
      <c r="A43" s="30" t="s">
        <v>57</v>
      </c>
      <c r="B43" s="31">
        <v>4441179</v>
      </c>
    </row>
    <row r="44" spans="1:11" x14ac:dyDescent="0.25">
      <c r="A44" s="30" t="s">
        <v>59</v>
      </c>
      <c r="B44" s="31">
        <f>+B43</f>
        <v>4441179</v>
      </c>
      <c r="C44" s="43" t="s">
        <v>103</v>
      </c>
      <c r="D44" s="43"/>
      <c r="E44" s="43"/>
      <c r="G44" s="43" t="s">
        <v>58</v>
      </c>
      <c r="H44" s="43"/>
      <c r="I44" s="43"/>
    </row>
    <row r="45" spans="1:11" x14ac:dyDescent="0.25">
      <c r="A45" s="30" t="s">
        <v>61</v>
      </c>
      <c r="B45" s="31">
        <v>0</v>
      </c>
      <c r="C45" s="44" t="s">
        <v>104</v>
      </c>
      <c r="D45" s="44"/>
      <c r="E45" s="44"/>
      <c r="G45" s="44" t="s">
        <v>60</v>
      </c>
      <c r="H45" s="44"/>
      <c r="I45" s="44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howInputMessage="1" showErrorMessage="1" prompt="Monto ejecutado en el trimestre" sqref="H28:H30" xr:uid="{00000000-0002-0000-0400-000000000000}"/>
    <dataValidation allowBlank="1" showInputMessage="1" showErrorMessage="1" prompt="Meta alcanzada en el trimestre" sqref="G28:G30" xr:uid="{00000000-0002-0000-0400-000001000000}"/>
    <dataValidation allowBlank="1" showInputMessage="1" showErrorMessage="1" prompt="Monto presupuestado para el producto" sqref="D28:D30 E29:F30 F28" xr:uid="{00000000-0002-0000-0400-000002000000}"/>
    <dataValidation allowBlank="1" showInputMessage="1" showErrorMessage="1" prompt="Meta anual del indicador" sqref="C28:C30 E28" xr:uid="{00000000-0002-0000-0400-000003000000}"/>
    <dataValidation allowBlank="1" showInputMessage="1" showErrorMessage="1" prompt="Nombre del indicador" sqref="B28:B30" xr:uid="{00000000-0002-0000-0400-000004000000}"/>
    <dataValidation allowBlank="1" showInputMessage="1" showErrorMessage="1" prompt="Nombre de cada producto" sqref="A28:A30" xr:uid="{00000000-0002-0000-0400-000005000000}"/>
    <dataValidation allowBlank="1" showInputMessage="1" showErrorMessage="1" prompt="¿En qué consiste el programa?" sqref="B34:J34 B19:J19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Oportunidades de mejora identificadas" sqref="A39:J40" xr:uid="{00000000-0002-0000-0400-000008000000}"/>
    <dataValidation allowBlank="1" showInputMessage="1" showErrorMessage="1" prompt="De existir desvío, explicar razones." sqref="B36:J36" xr:uid="{00000000-0002-0000-0400-000009000000}"/>
    <dataValidation allowBlank="1" showInputMessage="1" showErrorMessage="1" prompt="1. Describir lo plasmado en el presupuesto_x000a_2. Describir lo alcanzado en términos financieros y de producción " sqref="B35:J35" xr:uid="{00000000-0002-0000-0400-00000A000000}"/>
    <dataValidation allowBlank="1" showInputMessage="1" showErrorMessage="1" prompt="Nombre del producto" sqref="B33:J33" xr:uid="{00000000-0002-0000-0400-00000B000000}"/>
    <dataValidation allowBlank="1" showInputMessage="1" showErrorMessage="1" prompt="¿A quién va dirigido el programa?, ¿qué característica tiene esta población que requiere ser beneficiada?" sqref="B20:J20" xr:uid="{00000000-0002-0000-0400-00000C000000}"/>
    <dataValidation allowBlank="1" showInputMessage="1" prompt="Nombre del capítulo" sqref="B8:J10" xr:uid="{00000000-0002-0000-0400-00000D000000}"/>
    <dataValidation allowBlank="1" sqref="A8" xr:uid="{00000000-0002-0000-04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7706</vt:lpstr>
      <vt:lpstr>7707</vt:lpstr>
      <vt:lpstr>7708</vt:lpstr>
      <vt:lpstr>7709</vt:lpstr>
      <vt:lpstr>6816</vt:lpstr>
      <vt:lpstr>6817</vt:lpstr>
      <vt:lpstr>6819</vt:lpstr>
      <vt:lpstr>'7709'!Área_de_impresión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Paul Laudislao Rosario Almánzar</cp:lastModifiedBy>
  <cp:lastPrinted>2024-05-07T19:10:42Z</cp:lastPrinted>
  <dcterms:created xsi:type="dcterms:W3CDTF">2021-03-22T15:50:10Z</dcterms:created>
  <dcterms:modified xsi:type="dcterms:W3CDTF">2024-05-07T19:12:08Z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